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390" windowHeight="9315" activeTab="6"/>
  </bookViews>
  <sheets>
    <sheet name="Budgets" sheetId="13" r:id="rId1"/>
    <sheet name="Planzahlen" sheetId="7" r:id="rId2"/>
    <sheet name="Gleichstellung" sheetId="9" r:id="rId3"/>
    <sheet name="Norm.Drittmittel" sheetId="8" r:id="rId4"/>
    <sheet name="Kommentare" sheetId="22" r:id="rId5"/>
    <sheet name="Weiterbildung" sheetId="23" r:id="rId6"/>
    <sheet name="Unis 12" sheetId="20" r:id="rId7"/>
    <sheet name="FHs 8" sheetId="19" r:id="rId8"/>
  </sheets>
  <definedNames>
    <definedName name="_xlnm.Print_Area" localSheetId="7">'FHs 8'!$A$1:$K$48</definedName>
    <definedName name="_xlnm.Print_Area" localSheetId="6">'Unis 12'!$A$1:$I$53</definedName>
  </definedNames>
  <calcPr calcId="145621"/>
</workbook>
</file>

<file path=xl/calcChain.xml><?xml version="1.0" encoding="utf-8"?>
<calcChain xmlns="http://schemas.openxmlformats.org/spreadsheetml/2006/main">
  <c r="F18" i="19" l="1"/>
  <c r="H18" i="19"/>
  <c r="J53" i="20"/>
  <c r="F22" i="20"/>
  <c r="F2" i="19"/>
  <c r="K3" i="19"/>
  <c r="I3" i="19"/>
  <c r="H3" i="19"/>
  <c r="G3" i="19"/>
  <c r="F3" i="19"/>
  <c r="G2" i="19"/>
  <c r="I3" i="20"/>
  <c r="G3" i="20"/>
  <c r="J3" i="20"/>
  <c r="F3" i="20"/>
  <c r="G2" i="20"/>
  <c r="F2" i="20"/>
  <c r="K11" i="13"/>
  <c r="J11" i="13"/>
  <c r="I11" i="13"/>
  <c r="H11" i="13"/>
  <c r="G11" i="13"/>
  <c r="F11" i="13"/>
  <c r="E11" i="13"/>
  <c r="L10" i="13"/>
  <c r="K10" i="13"/>
  <c r="J10" i="13"/>
  <c r="I10" i="13"/>
  <c r="H10" i="13"/>
  <c r="G10" i="13"/>
  <c r="F10" i="13"/>
  <c r="E10" i="13"/>
  <c r="F35" i="19"/>
  <c r="L9" i="13"/>
  <c r="C16" i="23"/>
  <c r="C17" i="23"/>
  <c r="C18" i="23"/>
  <c r="D16" i="23"/>
  <c r="D19" i="23"/>
  <c r="G22" i="20"/>
  <c r="D17" i="23"/>
  <c r="D18" i="23"/>
  <c r="E16" i="23"/>
  <c r="E17" i="23"/>
  <c r="E18" i="23"/>
  <c r="F16" i="23"/>
  <c r="F17" i="23"/>
  <c r="F18" i="23"/>
  <c r="G16" i="23"/>
  <c r="G17" i="23"/>
  <c r="G18" i="23"/>
  <c r="G19" i="23"/>
  <c r="H16" i="23"/>
  <c r="H19" i="23"/>
  <c r="I18" i="19"/>
  <c r="H17" i="23"/>
  <c r="H18" i="23"/>
  <c r="I35" i="20"/>
  <c r="N10" i="9"/>
  <c r="N13" i="9"/>
  <c r="N15" i="9"/>
  <c r="N17" i="9"/>
  <c r="N20" i="9"/>
  <c r="L10" i="9"/>
  <c r="L13" i="9"/>
  <c r="L15" i="9"/>
  <c r="L17" i="9"/>
  <c r="L20" i="9"/>
  <c r="J10" i="9"/>
  <c r="J13" i="9"/>
  <c r="J15" i="9"/>
  <c r="J17" i="9"/>
  <c r="J20" i="9"/>
  <c r="H10" i="9"/>
  <c r="H13" i="9"/>
  <c r="H15" i="9"/>
  <c r="H17" i="9"/>
  <c r="H20" i="9"/>
  <c r="F10" i="9"/>
  <c r="F13" i="9"/>
  <c r="F15" i="9"/>
  <c r="F17" i="9"/>
  <c r="F20" i="9"/>
  <c r="F22" i="9"/>
  <c r="D10" i="9"/>
  <c r="D13" i="9"/>
  <c r="D15" i="9"/>
  <c r="D17" i="9"/>
  <c r="D20" i="9"/>
  <c r="K34" i="19"/>
  <c r="K16" i="19"/>
  <c r="K14" i="19"/>
  <c r="K10" i="19"/>
  <c r="K4" i="19"/>
  <c r="L6" i="13"/>
  <c r="K8" i="19"/>
  <c r="F9" i="19"/>
  <c r="G9" i="19"/>
  <c r="H9" i="19"/>
  <c r="I9" i="19"/>
  <c r="K9" i="19"/>
  <c r="L9" i="19"/>
  <c r="E10" i="19"/>
  <c r="E12" i="19"/>
  <c r="K12" i="19"/>
  <c r="E14" i="19"/>
  <c r="E16" i="19"/>
  <c r="E18" i="19"/>
  <c r="E22" i="19"/>
  <c r="K22" i="19"/>
  <c r="E26" i="19"/>
  <c r="K26" i="19"/>
  <c r="E28" i="19"/>
  <c r="K28" i="19"/>
  <c r="E34" i="19"/>
  <c r="E38" i="19"/>
  <c r="K38" i="19"/>
  <c r="E42" i="19"/>
  <c r="K42" i="19"/>
  <c r="I9" i="20"/>
  <c r="F10" i="20"/>
  <c r="G10" i="20"/>
  <c r="I10" i="20"/>
  <c r="J10" i="20"/>
  <c r="E11" i="20"/>
  <c r="I11" i="20"/>
  <c r="F12" i="20"/>
  <c r="E14" i="20"/>
  <c r="I14" i="20"/>
  <c r="E18" i="20"/>
  <c r="I18" i="20"/>
  <c r="G19" i="20"/>
  <c r="E20" i="20"/>
  <c r="I20" i="20"/>
  <c r="F21" i="20"/>
  <c r="E22" i="20"/>
  <c r="E25" i="20"/>
  <c r="I25" i="20"/>
  <c r="E29" i="20"/>
  <c r="I29" i="20"/>
  <c r="E31" i="20"/>
  <c r="I31" i="20"/>
  <c r="E35" i="20"/>
  <c r="E39" i="20"/>
  <c r="I39" i="20"/>
  <c r="E43" i="20"/>
  <c r="I43" i="20"/>
  <c r="E47" i="20"/>
  <c r="I47" i="20"/>
  <c r="K10" i="8"/>
  <c r="O10" i="8"/>
  <c r="K13" i="8"/>
  <c r="M13" i="8"/>
  <c r="K15" i="8"/>
  <c r="O15" i="8"/>
  <c r="E17" i="8"/>
  <c r="O17" i="8"/>
  <c r="I20" i="8"/>
  <c r="K20" i="8"/>
  <c r="D23" i="8"/>
  <c r="F23" i="8"/>
  <c r="H23" i="8"/>
  <c r="J23" i="8"/>
  <c r="K17" i="8"/>
  <c r="L23" i="8"/>
  <c r="N23" i="8"/>
  <c r="L22" i="9"/>
  <c r="C23" i="9"/>
  <c r="E23" i="9"/>
  <c r="G23" i="9"/>
  <c r="I23" i="9"/>
  <c r="K23" i="9"/>
  <c r="M23" i="9"/>
  <c r="D35" i="9"/>
  <c r="J35" i="9"/>
  <c r="L35" i="9"/>
  <c r="N38" i="9"/>
  <c r="D40" i="9"/>
  <c r="J40" i="9"/>
  <c r="L40" i="9"/>
  <c r="F42" i="9"/>
  <c r="D45" i="9"/>
  <c r="J45" i="9"/>
  <c r="L45" i="9"/>
  <c r="C48" i="9"/>
  <c r="D38" i="9"/>
  <c r="E48" i="9"/>
  <c r="G48" i="9"/>
  <c r="I48" i="9"/>
  <c r="J38" i="9"/>
  <c r="K48" i="9"/>
  <c r="L38" i="9"/>
  <c r="M48" i="9"/>
  <c r="D61" i="9"/>
  <c r="L61" i="9"/>
  <c r="F64" i="9"/>
  <c r="H64" i="9"/>
  <c r="N64" i="9"/>
  <c r="D66" i="9"/>
  <c r="L66" i="9"/>
  <c r="F68" i="9"/>
  <c r="N68" i="9"/>
  <c r="D71" i="9"/>
  <c r="F71" i="9"/>
  <c r="L71" i="9"/>
  <c r="N71" i="9"/>
  <c r="C74" i="9"/>
  <c r="D64" i="9"/>
  <c r="E74" i="9"/>
  <c r="G74" i="9"/>
  <c r="I74" i="9"/>
  <c r="K74" i="9"/>
  <c r="L64" i="9"/>
  <c r="M74" i="9"/>
  <c r="B23" i="7"/>
  <c r="C23" i="7"/>
  <c r="D23" i="7"/>
  <c r="E23" i="7"/>
  <c r="F23" i="7"/>
  <c r="G23" i="7"/>
  <c r="H35" i="9"/>
  <c r="H40" i="9"/>
  <c r="H45" i="9"/>
  <c r="H38" i="9"/>
  <c r="H42" i="9"/>
  <c r="K23" i="8"/>
  <c r="K25" i="8"/>
  <c r="R25" i="8"/>
  <c r="J64" i="9"/>
  <c r="J68" i="9"/>
  <c r="J71" i="9"/>
  <c r="J66" i="9"/>
  <c r="J61" i="9"/>
  <c r="H61" i="9"/>
  <c r="H74" i="9"/>
  <c r="H75" i="9"/>
  <c r="H66" i="9"/>
  <c r="H71" i="9"/>
  <c r="N35" i="9"/>
  <c r="N40" i="9"/>
  <c r="N45" i="9"/>
  <c r="H23" i="7"/>
  <c r="J23" i="7"/>
  <c r="G13" i="8"/>
  <c r="G17" i="8"/>
  <c r="G20" i="8"/>
  <c r="G15" i="8"/>
  <c r="F35" i="9"/>
  <c r="F48" i="9"/>
  <c r="F49" i="9"/>
  <c r="Q83" i="9"/>
  <c r="F40" i="9"/>
  <c r="F45" i="9"/>
  <c r="M20" i="8"/>
  <c r="M10" i="8"/>
  <c r="M23" i="8"/>
  <c r="M25" i="8"/>
  <c r="M15" i="8"/>
  <c r="I17" i="8"/>
  <c r="I13" i="8"/>
  <c r="I10" i="8"/>
  <c r="I23" i="8"/>
  <c r="I25" i="8"/>
  <c r="R24" i="8"/>
  <c r="N61" i="9"/>
  <c r="N66" i="9"/>
  <c r="F61" i="9"/>
  <c r="F74" i="9"/>
  <c r="F75" i="9"/>
  <c r="F66" i="9"/>
  <c r="H68" i="9"/>
  <c r="N42" i="9"/>
  <c r="F38" i="9"/>
  <c r="F23" i="9"/>
  <c r="F24" i="9"/>
  <c r="O13" i="8"/>
  <c r="O23" i="8"/>
  <c r="O25" i="8"/>
  <c r="O20" i="8"/>
  <c r="E20" i="8"/>
  <c r="E10" i="8"/>
  <c r="E15" i="8"/>
  <c r="M17" i="8"/>
  <c r="I15" i="8"/>
  <c r="E13" i="8"/>
  <c r="G10" i="8"/>
  <c r="G23" i="8"/>
  <c r="G25" i="8"/>
  <c r="L68" i="9"/>
  <c r="L74" i="9"/>
  <c r="L75" i="9"/>
  <c r="D68" i="9"/>
  <c r="D74" i="9"/>
  <c r="D75" i="9"/>
  <c r="S82" i="9"/>
  <c r="L42" i="9"/>
  <c r="L48" i="9"/>
  <c r="L49" i="9"/>
  <c r="Q86" i="9"/>
  <c r="D42" i="9"/>
  <c r="D48" i="9"/>
  <c r="D49" i="9"/>
  <c r="J42" i="9"/>
  <c r="J48" i="9"/>
  <c r="J49" i="9"/>
  <c r="Q85" i="9"/>
  <c r="E23" i="8"/>
  <c r="E25" i="8"/>
  <c r="F26" i="20"/>
  <c r="F27" i="20"/>
  <c r="N48" i="9"/>
  <c r="N49" i="9"/>
  <c r="N74" i="9"/>
  <c r="N75" i="9"/>
  <c r="J74" i="9"/>
  <c r="J75" i="9"/>
  <c r="H48" i="9"/>
  <c r="H49" i="9"/>
  <c r="H39" i="19"/>
  <c r="H40" i="19"/>
  <c r="S87" i="9"/>
  <c r="F39" i="19"/>
  <c r="F40" i="19"/>
  <c r="S84" i="9"/>
  <c r="G44" i="20"/>
  <c r="G45" i="20"/>
  <c r="S83" i="9"/>
  <c r="S85" i="9"/>
  <c r="I39" i="19"/>
  <c r="I40" i="19"/>
  <c r="G39" i="19"/>
  <c r="G40" i="19"/>
  <c r="S86" i="9"/>
  <c r="F44" i="20"/>
  <c r="F45" i="20"/>
  <c r="I45" i="20"/>
  <c r="F48" i="20"/>
  <c r="F49" i="20"/>
  <c r="I49" i="20"/>
  <c r="Q82" i="9"/>
  <c r="H43" i="19"/>
  <c r="H44" i="19"/>
  <c r="Q87" i="9"/>
  <c r="F43" i="19"/>
  <c r="F44" i="19"/>
  <c r="Q84" i="9"/>
  <c r="G48" i="20"/>
  <c r="G49" i="20"/>
  <c r="I43" i="19"/>
  <c r="I44" i="19"/>
  <c r="G43" i="19"/>
  <c r="G44" i="19"/>
  <c r="L23" i="9"/>
  <c r="L24" i="9"/>
  <c r="N23" i="9"/>
  <c r="N24" i="9"/>
  <c r="R87" i="9"/>
  <c r="D23" i="9"/>
  <c r="D24" i="9"/>
  <c r="F40" i="20"/>
  <c r="F41" i="20"/>
  <c r="D22" i="9"/>
  <c r="N22" i="9"/>
  <c r="H23" i="9"/>
  <c r="H24" i="9"/>
  <c r="R84" i="9"/>
  <c r="J22" i="9"/>
  <c r="G40" i="20"/>
  <c r="G41" i="20"/>
  <c r="R83" i="9"/>
  <c r="R86" i="9"/>
  <c r="G35" i="19"/>
  <c r="G36" i="19"/>
  <c r="H22" i="9"/>
  <c r="J23" i="9"/>
  <c r="J24" i="9"/>
  <c r="R27" i="8"/>
  <c r="H23" i="19"/>
  <c r="H24" i="19"/>
  <c r="F23" i="19"/>
  <c r="F24" i="19"/>
  <c r="R26" i="8"/>
  <c r="G23" i="19"/>
  <c r="G24" i="19"/>
  <c r="I23" i="19"/>
  <c r="I24" i="19"/>
  <c r="R22" i="8"/>
  <c r="G26" i="20"/>
  <c r="G27" i="20"/>
  <c r="I27" i="20"/>
  <c r="R23" i="8"/>
  <c r="H35" i="19"/>
  <c r="H36" i="19"/>
  <c r="K36" i="19"/>
  <c r="R82" i="9"/>
  <c r="F36" i="19"/>
  <c r="I41" i="20"/>
  <c r="R85" i="9"/>
  <c r="I35" i="19"/>
  <c r="I36" i="19"/>
  <c r="K24" i="19"/>
  <c r="F19" i="23"/>
  <c r="G18" i="19"/>
  <c r="E19" i="23"/>
  <c r="C19" i="23"/>
  <c r="I22" i="20"/>
  <c r="F23" i="20"/>
  <c r="H2" i="19"/>
  <c r="I2" i="19"/>
  <c r="F14" i="13"/>
  <c r="E20" i="13"/>
  <c r="J14" i="13"/>
  <c r="I14" i="13"/>
  <c r="K14" i="13"/>
  <c r="I20" i="13"/>
  <c r="L20" i="13"/>
  <c r="G14" i="13"/>
  <c r="L12" i="13"/>
  <c r="L3" i="19"/>
  <c r="M2" i="19"/>
  <c r="G29" i="19"/>
  <c r="H14" i="13"/>
  <c r="L11" i="13"/>
  <c r="E14" i="13"/>
  <c r="L14" i="13"/>
  <c r="F27" i="19"/>
  <c r="H27" i="19"/>
  <c r="I29" i="19"/>
  <c r="H29" i="19"/>
  <c r="F15" i="20"/>
  <c r="G23" i="20"/>
  <c r="G21" i="20"/>
  <c r="G15" i="20"/>
  <c r="K44" i="19"/>
  <c r="K40" i="19"/>
  <c r="I21" i="20"/>
  <c r="F19" i="20"/>
  <c r="I15" i="20"/>
  <c r="I52" i="20" s="1"/>
  <c r="F29" i="19"/>
  <c r="K29" i="19"/>
  <c r="I27" i="19"/>
  <c r="G27" i="19"/>
  <c r="L29" i="19"/>
  <c r="L27" i="19"/>
  <c r="I23" i="20"/>
  <c r="I19" i="20"/>
  <c r="K2" i="20"/>
  <c r="G12" i="20"/>
  <c r="I12" i="20"/>
  <c r="H13" i="19"/>
  <c r="G13" i="19"/>
  <c r="G25" i="19"/>
  <c r="L25" i="19"/>
  <c r="I25" i="19"/>
  <c r="I41" i="19"/>
  <c r="H17" i="19"/>
  <c r="L11" i="19"/>
  <c r="H25" i="19"/>
  <c r="L19" i="19"/>
  <c r="F45" i="19"/>
  <c r="G17" i="19"/>
  <c r="H45" i="19"/>
  <c r="H15" i="19"/>
  <c r="G37" i="19"/>
  <c r="L15" i="19"/>
  <c r="I37" i="19"/>
  <c r="G15" i="19"/>
  <c r="F15" i="19"/>
  <c r="H41" i="19"/>
  <c r="L37" i="19"/>
  <c r="G45" i="19"/>
  <c r="F37" i="19"/>
  <c r="L41" i="19"/>
  <c r="F11" i="19"/>
  <c r="F41" i="19"/>
  <c r="F13" i="19"/>
  <c r="F25" i="19"/>
  <c r="L17" i="19"/>
  <c r="I13" i="19"/>
  <c r="I17" i="19"/>
  <c r="I45" i="19"/>
  <c r="H11" i="19"/>
  <c r="I15" i="19"/>
  <c r="L45" i="19"/>
  <c r="I11" i="19"/>
  <c r="F17" i="19"/>
  <c r="L13" i="19"/>
  <c r="G41" i="19"/>
  <c r="G11" i="19"/>
  <c r="H37" i="19"/>
  <c r="F50" i="20"/>
  <c r="J23" i="20"/>
  <c r="G28" i="20"/>
  <c r="G42" i="20"/>
  <c r="J19" i="20"/>
  <c r="G32" i="20"/>
  <c r="J21" i="20"/>
  <c r="J30" i="20"/>
  <c r="F28" i="20"/>
  <c r="J50" i="20"/>
  <c r="F36" i="20"/>
  <c r="J15" i="20"/>
  <c r="J36" i="20"/>
  <c r="F30" i="20"/>
  <c r="J46" i="20"/>
  <c r="G36" i="20"/>
  <c r="G50" i="20"/>
  <c r="J42" i="20"/>
  <c r="J32" i="20"/>
  <c r="G46" i="20"/>
  <c r="F32" i="20"/>
  <c r="F46" i="20"/>
  <c r="F42" i="20"/>
  <c r="J28" i="20"/>
  <c r="G30" i="20"/>
  <c r="J12" i="20"/>
  <c r="K25" i="19"/>
  <c r="K41" i="19"/>
  <c r="K37" i="19"/>
  <c r="K15" i="19"/>
  <c r="K45" i="19"/>
  <c r="K11" i="19"/>
  <c r="K17" i="19"/>
  <c r="K13" i="19"/>
  <c r="L47" i="19"/>
  <c r="I30" i="20"/>
  <c r="G52" i="20"/>
  <c r="G53" i="20" s="1"/>
  <c r="I42" i="20"/>
  <c r="I36" i="20"/>
  <c r="I46" i="20"/>
  <c r="I32" i="20"/>
  <c r="I28" i="20"/>
  <c r="F52" i="20"/>
  <c r="I53" i="20" s="1"/>
  <c r="I50" i="20"/>
  <c r="K18" i="19"/>
  <c r="G19" i="19"/>
  <c r="G47" i="19"/>
  <c r="G48" i="19"/>
  <c r="H19" i="19"/>
  <c r="H47" i="19"/>
  <c r="H48" i="19"/>
  <c r="I19" i="19"/>
  <c r="I47" i="19"/>
  <c r="I48" i="19"/>
  <c r="F19" i="19"/>
  <c r="F47" i="19"/>
  <c r="K19" i="19"/>
  <c r="K46" i="19"/>
  <c r="F48" i="19"/>
  <c r="K47" i="19"/>
  <c r="F53" i="20" l="1"/>
</calcChain>
</file>

<file path=xl/sharedStrings.xml><?xml version="1.0" encoding="utf-8"?>
<sst xmlns="http://schemas.openxmlformats.org/spreadsheetml/2006/main" count="344" uniqueCount="147">
  <si>
    <t>MLU</t>
  </si>
  <si>
    <t>OvGU</t>
  </si>
  <si>
    <t>Studentinnen</t>
  </si>
  <si>
    <t>% der Mittelverteilung</t>
  </si>
  <si>
    <t>Summe</t>
  </si>
  <si>
    <t>Budget in Mio. €</t>
  </si>
  <si>
    <t>davon in den Topf:</t>
  </si>
  <si>
    <t>Indikatoren</t>
  </si>
  <si>
    <t>Gewicht</t>
  </si>
  <si>
    <t>% des Topfs</t>
  </si>
  <si>
    <t>Sollzahlen ??</t>
  </si>
  <si>
    <t>Lehre</t>
  </si>
  <si>
    <t>alte Sollzahlen</t>
  </si>
  <si>
    <t>neue Sollzahlen</t>
  </si>
  <si>
    <t>alte Sollzahlen BA</t>
  </si>
  <si>
    <t>Forschung</t>
  </si>
  <si>
    <t>Promotionen</t>
  </si>
  <si>
    <t>Koop. Promotionen</t>
  </si>
  <si>
    <t>Veröffentlichungen ???</t>
  </si>
  <si>
    <t>Gleichstellung*</t>
  </si>
  <si>
    <t>Normfaktor</t>
  </si>
  <si>
    <t>Studienanfänger 1. FS</t>
  </si>
  <si>
    <t>Kontrolle</t>
  </si>
  <si>
    <t>HS Anhalt</t>
  </si>
  <si>
    <t>HS MD-Sdl</t>
  </si>
  <si>
    <t>HS Merseburg</t>
  </si>
  <si>
    <t>HS Harz</t>
  </si>
  <si>
    <t>Normierung</t>
  </si>
  <si>
    <t>normierte Daten</t>
  </si>
  <si>
    <t>Delta:</t>
  </si>
  <si>
    <t>Studierende IST Regelstudienzeit</t>
  </si>
  <si>
    <t>Absolventen</t>
  </si>
  <si>
    <t>Planzahlen Studienanfänger (ohne medizinische Fakultäten) lt. Hochschulstrukturplan 2004</t>
  </si>
  <si>
    <t>personalbezogene Studienplätze lt. HS-Strukturplan 2004</t>
  </si>
  <si>
    <t>Fächergruppe</t>
  </si>
  <si>
    <t>HS Anhalt (FH)</t>
  </si>
  <si>
    <t>HS Harz (FH)</t>
  </si>
  <si>
    <t>HS MD-SDL (FH)</t>
  </si>
  <si>
    <t>HS Merseburg (FH)</t>
  </si>
  <si>
    <t>Sprach- und Kulturwissenschaften,
Sport, Kunst</t>
  </si>
  <si>
    <t>Rechts-, Wirtschafts-, 
Sozialwissenschaften</t>
  </si>
  <si>
    <t>Mathematik, Naturwissen-
schaften</t>
  </si>
  <si>
    <t>Agrar-, Forst-, 
Ernährungswissenschaften</t>
  </si>
  <si>
    <t>Ingenieurwissenschaften</t>
  </si>
  <si>
    <t>Gesamt</t>
  </si>
  <si>
    <t>Drittmittel je Prof. in Tausend €</t>
  </si>
  <si>
    <t>Annahme:</t>
  </si>
  <si>
    <t>Anteilige Drittmittel</t>
  </si>
  <si>
    <t>Verteilung der</t>
  </si>
  <si>
    <t>Stud.Pl. = Prof.Stellen</t>
  </si>
  <si>
    <t>Plan</t>
  </si>
  <si>
    <t>Anteile</t>
  </si>
  <si>
    <t>Universitäten</t>
  </si>
  <si>
    <t>FH</t>
  </si>
  <si>
    <t>Sprach- und Kulturwissenschaften,</t>
  </si>
  <si>
    <t>Kunst und Kultur</t>
  </si>
  <si>
    <t>Sport</t>
  </si>
  <si>
    <t>+ Zentrale Einrichtungen</t>
  </si>
  <si>
    <t>Studierende</t>
  </si>
  <si>
    <t>und</t>
  </si>
  <si>
    <t>Agrar-, Forst-, 
Ernährungswissen-schaften</t>
  </si>
  <si>
    <t>Normung</t>
  </si>
  <si>
    <t>Professorinnen</t>
  </si>
  <si>
    <t>Professorinen</t>
  </si>
  <si>
    <t>Prof.</t>
  </si>
  <si>
    <t>Forschung*</t>
  </si>
  <si>
    <t>Studen-tinnen</t>
  </si>
  <si>
    <t>Soll</t>
  </si>
  <si>
    <t>Ingenieur-</t>
  </si>
  <si>
    <t>wissenschaften</t>
  </si>
  <si>
    <t>Univer-</t>
  </si>
  <si>
    <t>sitäten</t>
  </si>
  <si>
    <t>Burg</t>
  </si>
  <si>
    <t>Summe Leistungsbudget</t>
  </si>
  <si>
    <t>Alles in Tausend €</t>
  </si>
  <si>
    <t>Soll-St.</t>
  </si>
  <si>
    <t>und kooperative Promotionen</t>
  </si>
  <si>
    <t>Normfaktor*</t>
  </si>
  <si>
    <t>Datengrundlage in der Präsentation (Haushaltsdaten aktualisiert nach Sitzung v. 25.2.2010 siehe Arbeitsblatt "Budgets"</t>
  </si>
  <si>
    <t xml:space="preserve">Budget = HGr. 6 + Anteiliges </t>
  </si>
  <si>
    <t>Leistungsbudget</t>
  </si>
  <si>
    <t>Ohne HGr. 8</t>
  </si>
  <si>
    <t>WKP</t>
  </si>
  <si>
    <t>Weiterbildung  (nicht. Kap. Wirk.)</t>
  </si>
  <si>
    <t>Absolventen (ohne Prom)</t>
  </si>
  <si>
    <t>HS Md-Sdl</t>
  </si>
  <si>
    <t>* Gewichtung über Bundesdurchschnitt</t>
  </si>
  <si>
    <t xml:space="preserve">gewichtete Drittmittel </t>
  </si>
  <si>
    <t>Prom., Habil. + Juniorprof.</t>
  </si>
  <si>
    <r>
      <t xml:space="preserve">Gesamt </t>
    </r>
    <r>
      <rPr>
        <b/>
        <i/>
        <sz val="8"/>
        <color indexed="8"/>
        <rFont val="Arial"/>
        <family val="2"/>
      </rPr>
      <t>Ohne HM etc.</t>
    </r>
  </si>
  <si>
    <t>Änderung nach Aufspaltung des Personals (7.5.2010 nach Sitzung 4.5.2010)</t>
  </si>
  <si>
    <r>
      <t xml:space="preserve">Gesamt </t>
    </r>
    <r>
      <rPr>
        <b/>
        <i/>
        <sz val="8"/>
        <color indexed="8"/>
        <rFont val="Arial"/>
        <family val="2"/>
      </rPr>
      <t>(ohne HM etc.)</t>
    </r>
  </si>
  <si>
    <t>Zahl der Professorinnen</t>
  </si>
  <si>
    <t>Zahl der Wiss. u. Künstl. Mitarbeiterinnen</t>
  </si>
  <si>
    <t>(incl. Ausgleich kleine Fächer MLU)</t>
  </si>
  <si>
    <t>Normierung Forschung/Drittmittel:</t>
  </si>
  <si>
    <t>Normierung Gleichstellung</t>
  </si>
  <si>
    <t>NORMIERUNG:</t>
  </si>
  <si>
    <t>Weiterbildung noch strittig</t>
  </si>
  <si>
    <t>Falls Weiterbildung entfällt, wird der Prozentsatz dem Indikator Internationalisierung zugeschlagen.</t>
  </si>
  <si>
    <t>Zeile 22 in FH 8</t>
  </si>
  <si>
    <t xml:space="preserve">Vorgaben zur Erhebung der Drittmittel Forschung an den Universitäten </t>
  </si>
  <si>
    <t xml:space="preserve">siehe Anlage 1
</t>
  </si>
  <si>
    <t>Leistungsorientierte Mittelverteilung (LOM) im Hochschulbereich Sachsen-Anhalts</t>
  </si>
  <si>
    <t>in der Dokumentation:</t>
  </si>
  <si>
    <t>Erhebung der Daten der Drittmittel Forschung für die FHs nach dem Muster der Universitäten</t>
  </si>
  <si>
    <t>bislang nur Zahlen nach Haushaltsplan als Beispiel - Abfrage wird gestartet.</t>
  </si>
  <si>
    <t>Aktualisierung jährlich nötig - 2010 nicht mehr, da neue Veröffentlichung erst im Dezember erscheint.</t>
  </si>
  <si>
    <t>Fehlende Daten:</t>
  </si>
  <si>
    <t>Fehlende Entscheidung:</t>
  </si>
  <si>
    <t>Zeile 34 in Unis 11</t>
  </si>
  <si>
    <t>Zahl der Promotionen von FH Absolventen + Kooperative Promotionen</t>
  </si>
  <si>
    <t>Deshalb noch keine prozentuale Berücksichtigung --&gt; Promotionen + Habilitationen 30% statt 5%</t>
  </si>
  <si>
    <t>Wiss. u. künstl. Mitarbeiterinnen</t>
  </si>
  <si>
    <t>Ergebnis der Normierung</t>
  </si>
  <si>
    <t>Jährlich zu aktualisieren:</t>
  </si>
  <si>
    <t>Monetäre Statistik</t>
  </si>
  <si>
    <t>Tabelle 2.3.2</t>
  </si>
  <si>
    <t>Anteil von Studentinnen, Mitarbeiterinnen und Professoren</t>
  </si>
  <si>
    <t>Wissenschaftliches und künstlerische Mitarbeiterinnen</t>
  </si>
  <si>
    <t>Tabelle jährlich wegen der Verteilung der Investmittel HGr. 8 prüfen</t>
  </si>
  <si>
    <t>Blaue Zahlen müssen aktualisiert werden</t>
  </si>
  <si>
    <t>Kleine Fächer Halle</t>
  </si>
  <si>
    <t>Blau nächstes Jahr prüfen</t>
  </si>
  <si>
    <t>Studierende mit Akad. Abschluss</t>
  </si>
  <si>
    <t>Studierende mit Zertifikatsabschluss</t>
  </si>
  <si>
    <t>Teilnehmer von Weiterbildungsveranstaltung</t>
  </si>
  <si>
    <t>Summe für LoM</t>
  </si>
  <si>
    <t>Ausländische Studierende RSZ</t>
  </si>
  <si>
    <t>Zahl der Studentinnen RSZ</t>
  </si>
  <si>
    <t>Eingabe der Daten aus den Hochschulen</t>
  </si>
  <si>
    <t xml:space="preserve">Daten </t>
  </si>
  <si>
    <t>HS MD-SDL</t>
  </si>
  <si>
    <t>davon Zuschuss Invest</t>
  </si>
  <si>
    <t>Zuschuss Betrieb gesamt neu</t>
  </si>
  <si>
    <t>davon Grundbudget neu, 685 02 im HS-Kapitel</t>
  </si>
  <si>
    <t>davon Leistungsbudget neu, 685 05 im Kap 0602</t>
  </si>
  <si>
    <t>Stat. BA. Stand 2010</t>
  </si>
  <si>
    <t xml:space="preserve">Statistisches Bundesamt (Hrsg.): Bildung und Kultur; Monetäre hochschulstatistische Kennzahlen 2010, Fachserie 11, Reihe 4.3.2, Wiesbaden 2012. </t>
  </si>
  <si>
    <t xml:space="preserve">Statistisches Bundesamt (Hrsg.): Bildung und Kultur; Nichtmonetäre hochschulstatistische Kennzahlen 1980 - 2010, Fachserie 11, Reihe 4.3.1, Wiesbaden 2012. </t>
  </si>
  <si>
    <t>für 2013</t>
  </si>
  <si>
    <t>neuer Ansatz Gesamtbudget 2013 (Basis=HPE 2013 korr. RV / TV, Bes. u. Kons.b.LB)</t>
  </si>
  <si>
    <t>Topf FH (2013)</t>
  </si>
  <si>
    <t>Topf Uni (2013)</t>
  </si>
  <si>
    <t>Haushalt 2012/2013</t>
  </si>
  <si>
    <t>Letzte Aktualisierung: 23.11.2012</t>
  </si>
  <si>
    <t>MW/Ref.13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</si>
</sst>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#,##0.0"/>
    <numFmt numFmtId="165" formatCode="#,##0.000"/>
    <numFmt numFmtId="168" formatCode="_-* #,##0\ _€_-;\-* #,##0\ _€_-;_-* &quot;-&quot;??\ _€_-;_-@_-"/>
    <numFmt numFmtId="170" formatCode="0.000000"/>
    <numFmt numFmtId="171" formatCode="0.00000"/>
    <numFmt numFmtId="172" formatCode="0.0000"/>
    <numFmt numFmtId="173" formatCode="0.000"/>
    <numFmt numFmtId="174" formatCode="0.0%"/>
    <numFmt numFmtId="176" formatCode="#,##0.00_ ;\-#,##0.00\ "/>
    <numFmt numFmtId="177" formatCode="_([$€]* #,##0.00_);_([$€]* \(#,##0.00\);_([$€]* &quot;-&quot;??_);_(@_)"/>
    <numFmt numFmtId="178" formatCode="0.000%"/>
    <numFmt numFmtId="179" formatCode="0.0"/>
    <numFmt numFmtId="180" formatCode="#,##0.000000"/>
    <numFmt numFmtId="183" formatCode="#,##0.00000"/>
    <numFmt numFmtId="185" formatCode="#,##0.00\ &quot;€&quot;"/>
    <numFmt numFmtId="186" formatCode="#,##0.0\ &quot;€&quot;"/>
    <numFmt numFmtId="187" formatCode="#,##0\ &quot;€&quot;"/>
    <numFmt numFmtId="188" formatCode="#,##0.000\ &quot;€&quot;"/>
    <numFmt numFmtId="193" formatCode="#,##0.0000\ &quot;€&quot;"/>
    <numFmt numFmtId="194" formatCode="#,##0.00000\ &quot;€&quot;"/>
    <numFmt numFmtId="195" formatCode="#,##0.000000\ &quot;€&quot;"/>
    <numFmt numFmtId="199" formatCode="#####\ ###\ ##0.0\ ;\-#####\ ###\ ##0.0\ ;&quot; - &quot;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indexed="57"/>
      <name val="Arial"/>
      <family val="2"/>
    </font>
    <font>
      <b/>
      <sz val="10"/>
      <color indexed="6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8"/>
      <name val="Calibri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8"/>
      <color indexed="10"/>
      <name val="Arial"/>
      <family val="2"/>
    </font>
    <font>
      <b/>
      <sz val="11"/>
      <color indexed="10"/>
      <name val="Calibri"/>
      <family val="2"/>
    </font>
    <font>
      <sz val="10"/>
      <color indexed="30"/>
      <name val="Arial"/>
      <family val="2"/>
    </font>
    <font>
      <b/>
      <i/>
      <sz val="8"/>
      <color indexed="8"/>
      <name val="Arial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strike/>
      <sz val="10"/>
      <name val="Arial"/>
      <family val="2"/>
    </font>
    <font>
      <sz val="8"/>
      <name val="MetaNormalLF-Roman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7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253">
    <xf numFmtId="0" fontId="0" fillId="0" borderId="0" xfId="0"/>
    <xf numFmtId="0" fontId="5" fillId="0" borderId="0" xfId="5"/>
    <xf numFmtId="0" fontId="3" fillId="0" borderId="0" xfId="5" applyFont="1"/>
    <xf numFmtId="2" fontId="3" fillId="0" borderId="0" xfId="5" applyNumberFormat="1" applyFont="1"/>
    <xf numFmtId="2" fontId="5" fillId="0" borderId="0" xfId="5" applyNumberFormat="1"/>
    <xf numFmtId="171" fontId="5" fillId="0" borderId="0" xfId="5" applyNumberFormat="1"/>
    <xf numFmtId="173" fontId="5" fillId="0" borderId="0" xfId="5" applyNumberFormat="1"/>
    <xf numFmtId="4" fontId="6" fillId="0" borderId="0" xfId="1" applyNumberFormat="1" applyFont="1" applyFill="1"/>
    <xf numFmtId="3" fontId="5" fillId="0" borderId="0" xfId="5" applyNumberFormat="1"/>
    <xf numFmtId="0" fontId="7" fillId="0" borderId="0" xfId="5" applyFont="1"/>
    <xf numFmtId="3" fontId="8" fillId="0" borderId="0" xfId="5" applyNumberFormat="1" applyFont="1"/>
    <xf numFmtId="0" fontId="8" fillId="0" borderId="0" xfId="5" applyFont="1"/>
    <xf numFmtId="3" fontId="9" fillId="0" borderId="0" xfId="5" applyNumberFormat="1" applyFont="1"/>
    <xf numFmtId="9" fontId="5" fillId="0" borderId="0" xfId="5" applyNumberFormat="1"/>
    <xf numFmtId="4" fontId="10" fillId="2" borderId="0" xfId="1" applyNumberFormat="1" applyFont="1" applyFill="1"/>
    <xf numFmtId="0" fontId="10" fillId="0" borderId="0" xfId="5" applyFont="1" applyFill="1"/>
    <xf numFmtId="4" fontId="10" fillId="0" borderId="0" xfId="5" applyNumberFormat="1" applyFont="1" applyFill="1"/>
    <xf numFmtId="3" fontId="3" fillId="0" borderId="0" xfId="1" applyNumberFormat="1" applyFont="1" applyFill="1"/>
    <xf numFmtId="0" fontId="11" fillId="0" borderId="0" xfId="5" applyFont="1"/>
    <xf numFmtId="4" fontId="10" fillId="0" borderId="0" xfId="1" applyNumberFormat="1" applyFont="1" applyFill="1"/>
    <xf numFmtId="0" fontId="5" fillId="0" borderId="0" xfId="5" applyFill="1"/>
    <xf numFmtId="178" fontId="5" fillId="0" borderId="0" xfId="5" applyNumberFormat="1"/>
    <xf numFmtId="174" fontId="5" fillId="0" borderId="0" xfId="5" applyNumberFormat="1"/>
    <xf numFmtId="165" fontId="5" fillId="0" borderId="0" xfId="5" applyNumberFormat="1"/>
    <xf numFmtId="0" fontId="3" fillId="0" borderId="0" xfId="5" applyFont="1" applyFill="1"/>
    <xf numFmtId="9" fontId="5" fillId="0" borderId="0" xfId="5" applyNumberFormat="1" applyFill="1"/>
    <xf numFmtId="174" fontId="5" fillId="0" borderId="0" xfId="5" applyNumberFormat="1" applyFill="1"/>
    <xf numFmtId="180" fontId="5" fillId="0" borderId="0" xfId="5" applyNumberFormat="1"/>
    <xf numFmtId="0" fontId="12" fillId="0" borderId="0" xfId="5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0" xfId="0" applyFont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0" xfId="0" applyFont="1"/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16" fillId="0" borderId="1" xfId="0" applyFont="1" applyBorder="1" applyAlignment="1">
      <alignment wrapText="1"/>
    </xf>
    <xf numFmtId="3" fontId="16" fillId="0" borderId="9" xfId="0" applyNumberFormat="1" applyFont="1" applyBorder="1" applyAlignment="1">
      <alignment horizontal="right"/>
    </xf>
    <xf numFmtId="0" fontId="16" fillId="0" borderId="4" xfId="0" applyFont="1" applyBorder="1" applyAlignment="1">
      <alignment wrapText="1"/>
    </xf>
    <xf numFmtId="3" fontId="16" fillId="0" borderId="10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0" fontId="16" fillId="0" borderId="3" xfId="0" applyFont="1" applyBorder="1"/>
    <xf numFmtId="0" fontId="16" fillId="0" borderId="10" xfId="0" applyFont="1" applyBorder="1"/>
    <xf numFmtId="3" fontId="16" fillId="0" borderId="5" xfId="0" applyNumberFormat="1" applyFont="1" applyBorder="1" applyAlignment="1">
      <alignment horizontal="right"/>
    </xf>
    <xf numFmtId="0" fontId="16" fillId="0" borderId="11" xfId="0" applyFont="1" applyBorder="1"/>
    <xf numFmtId="0" fontId="16" fillId="0" borderId="9" xfId="0" applyFont="1" applyBorder="1"/>
    <xf numFmtId="3" fontId="18" fillId="0" borderId="9" xfId="0" applyNumberFormat="1" applyFont="1" applyBorder="1" applyAlignment="1">
      <alignment horizontal="right"/>
    </xf>
    <xf numFmtId="0" fontId="17" fillId="0" borderId="10" xfId="0" applyFont="1" applyBorder="1"/>
    <xf numFmtId="3" fontId="18" fillId="0" borderId="10" xfId="0" applyNumberFormat="1" applyFont="1" applyBorder="1" applyAlignment="1">
      <alignment horizontal="right"/>
    </xf>
    <xf numFmtId="0" fontId="17" fillId="0" borderId="11" xfId="0" applyFont="1" applyBorder="1"/>
    <xf numFmtId="0" fontId="18" fillId="0" borderId="1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18" fillId="0" borderId="4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16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4" fontId="16" fillId="0" borderId="9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168" fontId="16" fillId="0" borderId="10" xfId="0" applyNumberFormat="1" applyFont="1" applyBorder="1" applyAlignment="1">
      <alignment horizontal="right"/>
    </xf>
    <xf numFmtId="4" fontId="16" fillId="0" borderId="11" xfId="0" applyNumberFormat="1" applyFont="1" applyBorder="1" applyAlignment="1">
      <alignment horizontal="right"/>
    </xf>
    <xf numFmtId="168" fontId="16" fillId="0" borderId="11" xfId="0" applyNumberFormat="1" applyFont="1" applyBorder="1" applyAlignment="1">
      <alignment horizontal="right"/>
    </xf>
    <xf numFmtId="4" fontId="18" fillId="0" borderId="9" xfId="0" applyNumberFormat="1" applyFont="1" applyBorder="1" applyAlignment="1">
      <alignment horizontal="right"/>
    </xf>
    <xf numFmtId="176" fontId="18" fillId="0" borderId="10" xfId="2" applyNumberFormat="1" applyFont="1" applyBorder="1" applyAlignment="1">
      <alignment horizontal="right"/>
    </xf>
    <xf numFmtId="0" fontId="17" fillId="0" borderId="11" xfId="0" quotePrefix="1" applyFont="1" applyBorder="1"/>
    <xf numFmtId="4" fontId="18" fillId="0" borderId="11" xfId="0" applyNumberFormat="1" applyFont="1" applyBorder="1" applyAlignment="1">
      <alignment horizontal="right"/>
    </xf>
    <xf numFmtId="10" fontId="18" fillId="0" borderId="11" xfId="3" applyNumberFormat="1" applyFont="1" applyBorder="1" applyAlignment="1">
      <alignment horizontal="right"/>
    </xf>
    <xf numFmtId="173" fontId="18" fillId="0" borderId="11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9" xfId="0" applyFont="1" applyBorder="1" applyAlignment="1">
      <alignment wrapText="1"/>
    </xf>
    <xf numFmtId="2" fontId="16" fillId="0" borderId="9" xfId="0" applyNumberFormat="1" applyFont="1" applyFill="1" applyBorder="1" applyAlignment="1">
      <alignment horizontal="right"/>
    </xf>
    <xf numFmtId="0" fontId="19" fillId="0" borderId="4" xfId="0" applyFont="1" applyBorder="1" applyAlignment="1">
      <alignment wrapText="1"/>
    </xf>
    <xf numFmtId="2" fontId="19" fillId="0" borderId="10" xfId="0" applyNumberFormat="1" applyFont="1" applyFill="1" applyBorder="1" applyAlignment="1">
      <alignment horizontal="right"/>
    </xf>
    <xf numFmtId="0" fontId="19" fillId="0" borderId="6" xfId="0" applyFont="1" applyBorder="1"/>
    <xf numFmtId="2" fontId="19" fillId="0" borderId="11" xfId="0" applyNumberFormat="1" applyFont="1" applyFill="1" applyBorder="1" applyAlignment="1">
      <alignment horizontal="right"/>
    </xf>
    <xf numFmtId="2" fontId="16" fillId="0" borderId="11" xfId="0" applyNumberFormat="1" applyFont="1" applyFill="1" applyBorder="1" applyAlignment="1">
      <alignment horizontal="right"/>
    </xf>
    <xf numFmtId="2" fontId="16" fillId="0" borderId="10" xfId="0" applyNumberFormat="1" applyFont="1" applyFill="1" applyBorder="1" applyAlignment="1">
      <alignment horizontal="right"/>
    </xf>
    <xf numFmtId="9" fontId="18" fillId="0" borderId="10" xfId="3" applyFont="1" applyBorder="1" applyAlignment="1">
      <alignment horizontal="right"/>
    </xf>
    <xf numFmtId="0" fontId="18" fillId="0" borderId="2" xfId="0" applyFont="1" applyBorder="1"/>
    <xf numFmtId="0" fontId="20" fillId="0" borderId="0" xfId="0" applyFont="1"/>
    <xf numFmtId="0" fontId="16" fillId="0" borderId="0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0" borderId="2" xfId="0" applyFont="1" applyBorder="1"/>
    <xf numFmtId="0" fontId="16" fillId="0" borderId="4" xfId="0" applyFont="1" applyBorder="1" applyAlignment="1">
      <alignment horizontal="right"/>
    </xf>
    <xf numFmtId="0" fontId="16" fillId="0" borderId="0" xfId="0" applyFont="1" applyBorder="1"/>
    <xf numFmtId="0" fontId="16" fillId="0" borderId="7" xfId="0" applyFont="1" applyBorder="1"/>
    <xf numFmtId="164" fontId="5" fillId="0" borderId="0" xfId="5" applyNumberFormat="1"/>
    <xf numFmtId="174" fontId="18" fillId="0" borderId="10" xfId="3" applyNumberFormat="1" applyFont="1" applyBorder="1" applyAlignment="1">
      <alignment horizontal="right"/>
    </xf>
    <xf numFmtId="10" fontId="22" fillId="0" borderId="0" xfId="3" applyNumberFormat="1" applyFont="1"/>
    <xf numFmtId="174" fontId="16" fillId="0" borderId="9" xfId="3" applyNumberFormat="1" applyFont="1" applyBorder="1" applyAlignment="1">
      <alignment horizontal="right"/>
    </xf>
    <xf numFmtId="174" fontId="0" fillId="0" borderId="0" xfId="0" applyNumberFormat="1"/>
    <xf numFmtId="174" fontId="16" fillId="0" borderId="10" xfId="3" applyNumberFormat="1" applyFont="1" applyBorder="1" applyAlignment="1">
      <alignment horizontal="right"/>
    </xf>
    <xf numFmtId="2" fontId="3" fillId="0" borderId="0" xfId="5" applyNumberFormat="1" applyFont="1" applyAlignment="1">
      <alignment horizontal="right"/>
    </xf>
    <xf numFmtId="14" fontId="5" fillId="0" borderId="0" xfId="5" quotePrefix="1" applyNumberFormat="1"/>
    <xf numFmtId="4" fontId="5" fillId="0" borderId="0" xfId="5" applyNumberFormat="1"/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3" fontId="15" fillId="0" borderId="9" xfId="0" applyNumberFormat="1" applyFont="1" applyBorder="1" applyAlignment="1">
      <alignment horizontal="right"/>
    </xf>
    <xf numFmtId="3" fontId="15" fillId="0" borderId="9" xfId="2" applyNumberFormat="1" applyFont="1" applyBorder="1" applyAlignment="1">
      <alignment horizontal="right"/>
    </xf>
    <xf numFmtId="2" fontId="15" fillId="0" borderId="10" xfId="0" applyNumberFormat="1" applyFont="1" applyFill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2" fontId="15" fillId="0" borderId="11" xfId="0" applyNumberFormat="1" applyFont="1" applyFill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2" fontId="15" fillId="0" borderId="9" xfId="0" applyNumberFormat="1" applyFont="1" applyFill="1" applyBorder="1" applyAlignment="1">
      <alignment horizontal="right"/>
    </xf>
    <xf numFmtId="3" fontId="15" fillId="0" borderId="10" xfId="2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173" fontId="23" fillId="0" borderId="11" xfId="0" applyNumberFormat="1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73" fontId="25" fillId="0" borderId="11" xfId="0" applyNumberFormat="1" applyFont="1" applyBorder="1" applyAlignment="1">
      <alignment horizontal="left"/>
    </xf>
    <xf numFmtId="173" fontId="25" fillId="0" borderId="12" xfId="0" applyNumberFormat="1" applyFont="1" applyBorder="1" applyAlignment="1">
      <alignment horizontal="left"/>
    </xf>
    <xf numFmtId="173" fontId="26" fillId="0" borderId="12" xfId="0" applyNumberFormat="1" applyFont="1" applyBorder="1" applyAlignment="1">
      <alignment horizontal="left"/>
    </xf>
    <xf numFmtId="172" fontId="27" fillId="0" borderId="9" xfId="0" applyNumberFormat="1" applyFont="1" applyBorder="1"/>
    <xf numFmtId="173" fontId="26" fillId="0" borderId="11" xfId="0" applyNumberFormat="1" applyFont="1" applyBorder="1" applyAlignment="1">
      <alignment horizontal="left"/>
    </xf>
    <xf numFmtId="172" fontId="27" fillId="0" borderId="10" xfId="0" applyNumberFormat="1" applyFont="1" applyBorder="1"/>
    <xf numFmtId="172" fontId="27" fillId="0" borderId="11" xfId="0" applyNumberFormat="1" applyFont="1" applyBorder="1"/>
    <xf numFmtId="0" fontId="16" fillId="0" borderId="12" xfId="0" applyFont="1" applyBorder="1"/>
    <xf numFmtId="174" fontId="5" fillId="0" borderId="0" xfId="3" applyNumberFormat="1" applyFont="1"/>
    <xf numFmtId="174" fontId="3" fillId="0" borderId="0" xfId="3" applyNumberFormat="1" applyFont="1" applyAlignment="1">
      <alignment horizontal="right"/>
    </xf>
    <xf numFmtId="9" fontId="1" fillId="0" borderId="0" xfId="4" applyFont="1"/>
    <xf numFmtId="10" fontId="1" fillId="0" borderId="0" xfId="4" applyNumberFormat="1" applyFont="1"/>
    <xf numFmtId="0" fontId="5" fillId="0" borderId="0" xfId="5" applyFont="1"/>
    <xf numFmtId="185" fontId="0" fillId="0" borderId="0" xfId="0" applyNumberFormat="1"/>
    <xf numFmtId="0" fontId="28" fillId="0" borderId="0" xfId="0" applyFont="1"/>
    <xf numFmtId="186" fontId="0" fillId="0" borderId="0" xfId="0" applyNumberFormat="1"/>
    <xf numFmtId="0" fontId="29" fillId="0" borderId="0" xfId="0" applyFont="1" applyAlignment="1">
      <alignment horizontal="center"/>
    </xf>
    <xf numFmtId="3" fontId="8" fillId="0" borderId="0" xfId="0" applyNumberFormat="1" applyFont="1"/>
    <xf numFmtId="0" fontId="5" fillId="0" borderId="0" xfId="5" quotePrefix="1" applyFont="1"/>
    <xf numFmtId="9" fontId="30" fillId="0" borderId="0" xfId="4" applyFont="1"/>
    <xf numFmtId="1" fontId="31" fillId="0" borderId="0" xfId="4" applyNumberFormat="1" applyFont="1"/>
    <xf numFmtId="186" fontId="4" fillId="0" borderId="0" xfId="0" applyNumberFormat="1" applyFont="1"/>
    <xf numFmtId="0" fontId="4" fillId="0" borderId="0" xfId="0" applyFont="1"/>
    <xf numFmtId="3" fontId="0" fillId="0" borderId="0" xfId="0" applyNumberFormat="1"/>
    <xf numFmtId="3" fontId="31" fillId="0" borderId="0" xfId="4" applyNumberFormat="1" applyFont="1"/>
    <xf numFmtId="0" fontId="0" fillId="2" borderId="0" xfId="0" applyFill="1"/>
    <xf numFmtId="186" fontId="0" fillId="2" borderId="0" xfId="0" applyNumberFormat="1" applyFill="1"/>
    <xf numFmtId="0" fontId="0" fillId="0" borderId="0" xfId="0" quotePrefix="1"/>
    <xf numFmtId="0" fontId="21" fillId="0" borderId="0" xfId="5" applyFont="1" applyAlignment="1">
      <alignment horizontal="center"/>
    </xf>
    <xf numFmtId="179" fontId="1" fillId="0" borderId="0" xfId="4" applyNumberFormat="1" applyFont="1" applyFill="1"/>
    <xf numFmtId="174" fontId="1" fillId="0" borderId="0" xfId="4" applyNumberFormat="1" applyFont="1"/>
    <xf numFmtId="2" fontId="9" fillId="0" borderId="0" xfId="5" applyNumberFormat="1" applyFont="1"/>
    <xf numFmtId="2" fontId="10" fillId="0" borderId="0" xfId="5" applyNumberFormat="1" applyFont="1" applyFill="1"/>
    <xf numFmtId="2" fontId="10" fillId="0" borderId="0" xfId="1" applyNumberFormat="1" applyFont="1" applyFill="1"/>
    <xf numFmtId="9" fontId="21" fillId="0" borderId="0" xfId="5" applyNumberFormat="1" applyFont="1" applyFill="1"/>
    <xf numFmtId="174" fontId="21" fillId="0" borderId="0" xfId="5" applyNumberFormat="1" applyFont="1" applyFill="1"/>
    <xf numFmtId="174" fontId="3" fillId="0" borderId="0" xfId="5" applyNumberFormat="1" applyFont="1" applyFill="1"/>
    <xf numFmtId="9" fontId="3" fillId="0" borderId="0" xfId="5" applyNumberFormat="1" applyFont="1" applyFill="1"/>
    <xf numFmtId="0" fontId="5" fillId="0" borderId="0" xfId="5" applyFont="1" applyFill="1"/>
    <xf numFmtId="178" fontId="5" fillId="0" borderId="0" xfId="3" applyNumberFormat="1" applyFont="1"/>
    <xf numFmtId="0" fontId="5" fillId="0" borderId="0" xfId="5" quotePrefix="1"/>
    <xf numFmtId="187" fontId="5" fillId="0" borderId="0" xfId="5" applyNumberFormat="1"/>
    <xf numFmtId="10" fontId="5" fillId="0" borderId="0" xfId="5" applyNumberFormat="1"/>
    <xf numFmtId="0" fontId="3" fillId="0" borderId="0" xfId="5" applyFont="1" applyAlignment="1">
      <alignment horizontal="right"/>
    </xf>
    <xf numFmtId="188" fontId="10" fillId="2" borderId="0" xfId="1" applyNumberFormat="1" applyFont="1" applyFill="1"/>
    <xf numFmtId="188" fontId="10" fillId="2" borderId="0" xfId="5" applyNumberFormat="1" applyFont="1" applyFill="1"/>
    <xf numFmtId="188" fontId="10" fillId="0" borderId="0" xfId="1" applyNumberFormat="1" applyFont="1" applyFill="1"/>
    <xf numFmtId="188" fontId="5" fillId="0" borderId="0" xfId="5" applyNumberFormat="1"/>
    <xf numFmtId="188" fontId="10" fillId="0" borderId="0" xfId="5" applyNumberFormat="1" applyFont="1" applyFill="1"/>
    <xf numFmtId="171" fontId="5" fillId="0" borderId="0" xfId="5" applyNumberFormat="1" applyFill="1"/>
    <xf numFmtId="0" fontId="11" fillId="0" borderId="0" xfId="5" applyFont="1" applyFill="1"/>
    <xf numFmtId="0" fontId="33" fillId="0" borderId="0" xfId="0" applyFont="1"/>
    <xf numFmtId="3" fontId="5" fillId="0" borderId="0" xfId="5" applyNumberFormat="1" applyFill="1"/>
    <xf numFmtId="2" fontId="5" fillId="0" borderId="0" xfId="5" applyNumberFormat="1" applyFill="1"/>
    <xf numFmtId="165" fontId="5" fillId="0" borderId="0" xfId="5" applyNumberFormat="1" applyFill="1"/>
    <xf numFmtId="9" fontId="5" fillId="0" borderId="0" xfId="3" applyNumberFormat="1" applyFont="1"/>
    <xf numFmtId="9" fontId="3" fillId="0" borderId="0" xfId="3" applyNumberFormat="1" applyFont="1" applyFill="1" applyAlignment="1">
      <alignment horizontal="right"/>
    </xf>
    <xf numFmtId="0" fontId="34" fillId="0" borderId="0" xfId="0" applyFont="1"/>
    <xf numFmtId="0" fontId="0" fillId="0" borderId="7" xfId="0" applyBorder="1"/>
    <xf numFmtId="164" fontId="31" fillId="0" borderId="0" xfId="4" applyNumberFormat="1" applyFont="1"/>
    <xf numFmtId="173" fontId="25" fillId="0" borderId="12" xfId="0" applyNumberFormat="1" applyFont="1" applyBorder="1" applyAlignment="1">
      <alignment horizontal="left" wrapText="1"/>
    </xf>
    <xf numFmtId="173" fontId="25" fillId="0" borderId="11" xfId="0" applyNumberFormat="1" applyFont="1" applyBorder="1" applyAlignment="1">
      <alignment horizontal="right" indent="4"/>
    </xf>
    <xf numFmtId="10" fontId="5" fillId="0" borderId="0" xfId="3" applyNumberFormat="1" applyFont="1"/>
    <xf numFmtId="4" fontId="16" fillId="2" borderId="10" xfId="0" applyNumberFormat="1" applyFont="1" applyFill="1" applyBorder="1" applyAlignment="1">
      <alignment horizontal="right"/>
    </xf>
    <xf numFmtId="4" fontId="16" fillId="3" borderId="10" xfId="0" applyNumberFormat="1" applyFont="1" applyFill="1" applyBorder="1" applyAlignment="1">
      <alignment horizontal="right"/>
    </xf>
    <xf numFmtId="4" fontId="16" fillId="3" borderId="11" xfId="0" applyNumberFormat="1" applyFont="1" applyFill="1" applyBorder="1" applyAlignment="1">
      <alignment horizontal="right"/>
    </xf>
    <xf numFmtId="4" fontId="16" fillId="2" borderId="9" xfId="0" applyNumberFormat="1" applyFont="1" applyFill="1" applyBorder="1" applyAlignment="1">
      <alignment horizontal="right"/>
    </xf>
    <xf numFmtId="2" fontId="15" fillId="2" borderId="9" xfId="0" applyNumberFormat="1" applyFont="1" applyFill="1" applyBorder="1" applyAlignment="1">
      <alignment horizontal="right"/>
    </xf>
    <xf numFmtId="2" fontId="15" fillId="2" borderId="10" xfId="0" applyNumberFormat="1" applyFont="1" applyFill="1" applyBorder="1" applyAlignment="1">
      <alignment horizontal="right"/>
    </xf>
    <xf numFmtId="2" fontId="16" fillId="2" borderId="10" xfId="0" applyNumberFormat="1" applyFont="1" applyFill="1" applyBorder="1" applyAlignment="1">
      <alignment horizontal="right"/>
    </xf>
    <xf numFmtId="0" fontId="14" fillId="0" borderId="0" xfId="0" applyFont="1" applyAlignment="1">
      <alignment horizontal="left"/>
    </xf>
    <xf numFmtId="4" fontId="18" fillId="3" borderId="10" xfId="0" applyNumberFormat="1" applyFont="1" applyFill="1" applyBorder="1" applyAlignment="1">
      <alignment horizontal="right"/>
    </xf>
    <xf numFmtId="4" fontId="18" fillId="2" borderId="11" xfId="0" applyNumberFormat="1" applyFont="1" applyFill="1" applyBorder="1" applyAlignment="1">
      <alignment horizontal="right"/>
    </xf>
    <xf numFmtId="2" fontId="16" fillId="2" borderId="9" xfId="0" applyNumberFormat="1" applyFont="1" applyFill="1" applyBorder="1" applyAlignment="1">
      <alignment horizontal="right"/>
    </xf>
    <xf numFmtId="0" fontId="3" fillId="2" borderId="0" xfId="5" applyFont="1" applyFill="1"/>
    <xf numFmtId="9" fontId="21" fillId="0" borderId="0" xfId="4" applyFont="1"/>
    <xf numFmtId="9" fontId="3" fillId="0" borderId="0" xfId="4" applyFont="1"/>
    <xf numFmtId="9" fontId="3" fillId="0" borderId="0" xfId="4" applyFont="1" applyFill="1"/>
    <xf numFmtId="9" fontId="35" fillId="0" borderId="0" xfId="0" applyNumberFormat="1" applyFont="1"/>
    <xf numFmtId="186" fontId="35" fillId="0" borderId="0" xfId="0" applyNumberFormat="1" applyFont="1"/>
    <xf numFmtId="186" fontId="36" fillId="0" borderId="0" xfId="0" applyNumberFormat="1" applyFont="1"/>
    <xf numFmtId="9" fontId="3" fillId="0" borderId="0" xfId="5" applyNumberFormat="1" applyFont="1"/>
    <xf numFmtId="186" fontId="0" fillId="0" borderId="0" xfId="0" applyNumberFormat="1" applyFill="1"/>
    <xf numFmtId="0" fontId="37" fillId="4" borderId="0" xfId="0" applyFont="1" applyFill="1"/>
    <xf numFmtId="170" fontId="5" fillId="0" borderId="0" xfId="5" applyNumberFormat="1"/>
    <xf numFmtId="188" fontId="5" fillId="0" borderId="0" xfId="5" applyNumberFormat="1" applyFill="1"/>
    <xf numFmtId="172" fontId="5" fillId="0" borderId="0" xfId="5" applyNumberFormat="1"/>
    <xf numFmtId="0" fontId="38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186" fontId="4" fillId="2" borderId="0" xfId="0" applyNumberFormat="1" applyFont="1" applyFill="1"/>
    <xf numFmtId="0" fontId="0" fillId="0" borderId="0" xfId="0" applyFill="1"/>
    <xf numFmtId="186" fontId="4" fillId="0" borderId="0" xfId="0" applyNumberFormat="1" applyFont="1" applyFill="1"/>
    <xf numFmtId="0" fontId="39" fillId="0" borderId="0" xfId="5" applyFont="1"/>
    <xf numFmtId="195" fontId="10" fillId="0" borderId="0" xfId="1" applyNumberFormat="1" applyFont="1" applyFill="1"/>
    <xf numFmtId="195" fontId="5" fillId="0" borderId="0" xfId="5" applyNumberFormat="1"/>
    <xf numFmtId="188" fontId="0" fillId="0" borderId="0" xfId="0" applyNumberFormat="1"/>
    <xf numFmtId="188" fontId="4" fillId="0" borderId="0" xfId="0" applyNumberFormat="1" applyFont="1"/>
    <xf numFmtId="194" fontId="0" fillId="0" borderId="0" xfId="0" applyNumberFormat="1"/>
    <xf numFmtId="0" fontId="10" fillId="0" borderId="0" xfId="5" applyFont="1"/>
    <xf numFmtId="194" fontId="5" fillId="0" borderId="0" xfId="5" applyNumberFormat="1"/>
    <xf numFmtId="0" fontId="3" fillId="0" borderId="0" xfId="5" applyFont="1" applyFill="1" applyBorder="1"/>
    <xf numFmtId="3" fontId="8" fillId="0" borderId="0" xfId="0" applyNumberFormat="1" applyFont="1" applyFill="1" applyBorder="1"/>
    <xf numFmtId="2" fontId="5" fillId="0" borderId="0" xfId="5" applyNumberFormat="1" applyFill="1" applyBorder="1"/>
    <xf numFmtId="193" fontId="10" fillId="0" borderId="0" xfId="5" applyNumberFormat="1" applyFont="1" applyFill="1" applyBorder="1"/>
    <xf numFmtId="199" fontId="40" fillId="0" borderId="10" xfId="0" applyNumberFormat="1" applyFont="1" applyBorder="1" applyAlignment="1">
      <alignment horizontal="right"/>
    </xf>
    <xf numFmtId="199" fontId="40" fillId="0" borderId="11" xfId="0" applyNumberFormat="1" applyFont="1" applyBorder="1" applyAlignment="1">
      <alignment horizontal="right"/>
    </xf>
    <xf numFmtId="194" fontId="10" fillId="0" borderId="0" xfId="1" applyNumberFormat="1" applyFont="1" applyFill="1"/>
    <xf numFmtId="194" fontId="10" fillId="2" borderId="0" xfId="5" applyNumberFormat="1" applyFont="1" applyFill="1"/>
    <xf numFmtId="183" fontId="10" fillId="0" borderId="0" xfId="1" applyNumberFormat="1" applyFont="1" applyFill="1"/>
    <xf numFmtId="183" fontId="5" fillId="0" borderId="0" xfId="5" applyNumberFormat="1"/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6">
    <cellStyle name="Euro" xfId="1"/>
    <cellStyle name="Komma" xfId="2" builtinId="3"/>
    <cellStyle name="Prozent" xfId="3" builtinId="5"/>
    <cellStyle name="Prozent 2" xfId="4"/>
    <cellStyle name="Standard" xfId="0" builtinId="0"/>
    <cellStyle name="Standard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" sqref="B2"/>
    </sheetView>
  </sheetViews>
  <sheetFormatPr baseColWidth="10" defaultRowHeight="15"/>
  <cols>
    <col min="1" max="1" width="12.42578125" customWidth="1"/>
    <col min="5" max="12" width="10.42578125" customWidth="1"/>
  </cols>
  <sheetData>
    <row r="1" spans="1:13" ht="18.75">
      <c r="B1" s="150" t="s">
        <v>74</v>
      </c>
      <c r="E1" s="223" t="s">
        <v>144</v>
      </c>
    </row>
    <row r="3" spans="1:13">
      <c r="A3" t="s">
        <v>131</v>
      </c>
      <c r="B3" t="s">
        <v>146</v>
      </c>
      <c r="C3" s="134"/>
      <c r="D3" s="134"/>
      <c r="E3" s="135" t="s">
        <v>0</v>
      </c>
      <c r="F3" s="135" t="s">
        <v>1</v>
      </c>
      <c r="G3" s="152" t="s">
        <v>72</v>
      </c>
      <c r="H3" s="135" t="s">
        <v>23</v>
      </c>
      <c r="I3" s="135" t="s">
        <v>26</v>
      </c>
      <c r="J3" s="135" t="s">
        <v>24</v>
      </c>
      <c r="K3" s="135" t="s">
        <v>25</v>
      </c>
      <c r="L3" s="135" t="s">
        <v>44</v>
      </c>
    </row>
    <row r="4" spans="1:13">
      <c r="B4" t="s">
        <v>140</v>
      </c>
      <c r="G4" s="158"/>
    </row>
    <row r="5" spans="1:13">
      <c r="G5" s="158"/>
    </row>
    <row r="6" spans="1:13">
      <c r="B6" t="s">
        <v>141</v>
      </c>
      <c r="E6" s="151">
        <v>132723.1</v>
      </c>
      <c r="F6" s="151">
        <v>81452.5</v>
      </c>
      <c r="G6" s="157">
        <v>13178.3</v>
      </c>
      <c r="H6" s="151">
        <v>32188.6</v>
      </c>
      <c r="I6" s="151">
        <v>13882.1</v>
      </c>
      <c r="J6" s="151">
        <v>24611.9</v>
      </c>
      <c r="K6" s="151">
        <v>17767.900000000001</v>
      </c>
      <c r="L6" s="151">
        <f>SUM(E6:K6)</f>
        <v>315804.40000000002</v>
      </c>
    </row>
    <row r="7" spans="1:13">
      <c r="E7" s="151"/>
      <c r="F7" s="151"/>
      <c r="G7" s="157"/>
      <c r="H7" s="151"/>
      <c r="I7" s="151"/>
      <c r="J7" s="151"/>
      <c r="K7" s="151"/>
      <c r="L7" s="151"/>
    </row>
    <row r="8" spans="1:13">
      <c r="E8" s="151"/>
      <c r="F8" s="151"/>
      <c r="G8" s="157"/>
      <c r="H8" s="151"/>
      <c r="I8" s="151"/>
      <c r="J8" s="151"/>
      <c r="K8" s="151"/>
      <c r="L8" s="151"/>
    </row>
    <row r="9" spans="1:13">
      <c r="B9" t="s">
        <v>133</v>
      </c>
      <c r="E9" s="215">
        <v>1719.7</v>
      </c>
      <c r="F9" s="215">
        <v>2000</v>
      </c>
      <c r="G9" s="216">
        <v>200</v>
      </c>
      <c r="H9" s="215">
        <v>444.7</v>
      </c>
      <c r="I9" s="215">
        <v>530</v>
      </c>
      <c r="J9" s="215">
        <v>345.1</v>
      </c>
      <c r="K9" s="215">
        <v>599.79999999999995</v>
      </c>
      <c r="L9" s="151">
        <f>SUM(E9:K9)</f>
        <v>5839.3</v>
      </c>
    </row>
    <row r="10" spans="1:13">
      <c r="B10" s="161" t="s">
        <v>134</v>
      </c>
      <c r="C10" s="161"/>
      <c r="D10" s="161"/>
      <c r="E10" s="162">
        <f t="shared" ref="E10:K10" si="0">E6-E9</f>
        <v>131003.40000000001</v>
      </c>
      <c r="F10" s="162">
        <f t="shared" si="0"/>
        <v>79452.5</v>
      </c>
      <c r="G10" s="227">
        <f t="shared" si="0"/>
        <v>12978.3</v>
      </c>
      <c r="H10" s="162">
        <f t="shared" si="0"/>
        <v>31743.899999999998</v>
      </c>
      <c r="I10" s="162">
        <f t="shared" si="0"/>
        <v>13352.1</v>
      </c>
      <c r="J10" s="162">
        <f t="shared" si="0"/>
        <v>24266.800000000003</v>
      </c>
      <c r="K10" s="162">
        <f t="shared" si="0"/>
        <v>17168.100000000002</v>
      </c>
      <c r="L10" s="162">
        <f>SUM(E10:K10)</f>
        <v>309965.09999999998</v>
      </c>
    </row>
    <row r="11" spans="1:13">
      <c r="B11" s="228" t="s">
        <v>135</v>
      </c>
      <c r="C11" s="228"/>
      <c r="D11" s="228"/>
      <c r="E11" s="218">
        <f>E10-E12</f>
        <v>112071.40000000001</v>
      </c>
      <c r="F11" s="218">
        <f t="shared" ref="F11:K11" si="1">F10-F12</f>
        <v>67970.399999999994</v>
      </c>
      <c r="G11" s="229">
        <f t="shared" si="1"/>
        <v>11102.699999999999</v>
      </c>
      <c r="H11" s="218">
        <f t="shared" si="1"/>
        <v>27156.399999999998</v>
      </c>
      <c r="I11" s="218">
        <f t="shared" si="1"/>
        <v>11422.5</v>
      </c>
      <c r="J11" s="218">
        <f t="shared" si="1"/>
        <v>20759.900000000001</v>
      </c>
      <c r="K11" s="218">
        <f t="shared" si="1"/>
        <v>14687.000000000002</v>
      </c>
      <c r="L11" s="218">
        <f>SUM(E11:K11)</f>
        <v>265170.3</v>
      </c>
    </row>
    <row r="12" spans="1:13">
      <c r="B12" t="s">
        <v>136</v>
      </c>
      <c r="C12" s="214"/>
      <c r="E12" s="151">
        <v>18932</v>
      </c>
      <c r="F12" s="151">
        <v>11482.1</v>
      </c>
      <c r="G12" s="157">
        <v>1875.6</v>
      </c>
      <c r="H12" s="151">
        <v>4587.5</v>
      </c>
      <c r="I12" s="151">
        <v>1929.6</v>
      </c>
      <c r="J12" s="151">
        <v>3506.9</v>
      </c>
      <c r="K12" s="151">
        <v>2481.1</v>
      </c>
      <c r="L12" s="151">
        <f>SUM(E12:K12)</f>
        <v>44794.799999999996</v>
      </c>
      <c r="M12" t="s">
        <v>80</v>
      </c>
    </row>
    <row r="13" spans="1:13">
      <c r="E13" s="151"/>
      <c r="F13" s="151"/>
      <c r="G13" s="151"/>
      <c r="H13" s="151"/>
      <c r="I13" s="151"/>
      <c r="J13" s="151"/>
      <c r="K13" s="151"/>
      <c r="L13" s="151"/>
    </row>
    <row r="14" spans="1:13">
      <c r="E14" s="151">
        <f>SUM(E11:E12)</f>
        <v>131003.40000000001</v>
      </c>
      <c r="F14" s="151">
        <f t="shared" ref="F14:K14" si="2">SUM(F11:F12)</f>
        <v>79452.5</v>
      </c>
      <c r="G14" s="157">
        <f t="shared" si="2"/>
        <v>12978.3</v>
      </c>
      <c r="H14" s="151">
        <f t="shared" si="2"/>
        <v>31743.899999999998</v>
      </c>
      <c r="I14" s="151">
        <f t="shared" si="2"/>
        <v>13352.1</v>
      </c>
      <c r="J14" s="151">
        <f t="shared" si="2"/>
        <v>24266.800000000003</v>
      </c>
      <c r="K14" s="151">
        <f t="shared" si="2"/>
        <v>17168.100000000002</v>
      </c>
      <c r="L14" s="151">
        <f>SUM(L11:L12)</f>
        <v>309965.09999999998</v>
      </c>
    </row>
    <row r="16" spans="1:13">
      <c r="E16" s="233"/>
      <c r="F16" s="233"/>
      <c r="G16" s="234"/>
      <c r="H16" s="233"/>
      <c r="I16" s="233"/>
      <c r="J16" s="233"/>
      <c r="K16" s="233"/>
      <c r="L16" s="233"/>
      <c r="M16" s="151"/>
    </row>
    <row r="17" spans="2:12">
      <c r="E17" s="151"/>
      <c r="F17" s="151"/>
      <c r="G17" s="157"/>
      <c r="H17" s="151"/>
      <c r="I17" s="151"/>
      <c r="J17" s="151"/>
      <c r="K17" s="151"/>
      <c r="L17" s="151"/>
    </row>
    <row r="18" spans="2:12">
      <c r="B18" s="163"/>
    </row>
    <row r="20" spans="2:12">
      <c r="C20" t="s">
        <v>143</v>
      </c>
      <c r="E20" s="149">
        <f>SUM(E12:F12)</f>
        <v>30414.1</v>
      </c>
      <c r="G20" t="s">
        <v>142</v>
      </c>
      <c r="I20" s="149">
        <f>SUM(H12:K12)</f>
        <v>12505.1</v>
      </c>
      <c r="L20" s="149">
        <f>SUM(E20,I20,G12)</f>
        <v>44794.799999999996</v>
      </c>
    </row>
    <row r="21" spans="2:12">
      <c r="E21" s="149"/>
      <c r="I21" s="149"/>
    </row>
    <row r="24" spans="2:12">
      <c r="C24" s="161" t="s">
        <v>120</v>
      </c>
      <c r="D24" s="161"/>
      <c r="E24" s="162"/>
      <c r="F24" s="161"/>
      <c r="G24" s="161"/>
      <c r="H24" s="161"/>
    </row>
    <row r="25" spans="2:12">
      <c r="C25" s="161" t="s">
        <v>123</v>
      </c>
      <c r="D25" s="161"/>
    </row>
  </sheetData>
  <phoneticPr fontId="13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"/>
    </sheetView>
  </sheetViews>
  <sheetFormatPr baseColWidth="10" defaultColWidth="15.7109375" defaultRowHeight="12.75"/>
  <cols>
    <col min="1" max="1" width="24.28515625" style="36" customWidth="1"/>
    <col min="2" max="2" width="14" style="64" customWidth="1"/>
    <col min="3" max="3" width="12.7109375" style="64" customWidth="1"/>
    <col min="4" max="4" width="14.7109375" style="64" customWidth="1"/>
    <col min="5" max="5" width="15.140625" style="64" customWidth="1"/>
    <col min="6" max="6" width="16.7109375" style="64" customWidth="1"/>
    <col min="7" max="7" width="15.7109375" style="64" customWidth="1"/>
    <col min="8" max="8" width="7.5703125" style="36" customWidth="1"/>
    <col min="9" max="9" width="9.5703125" style="36" customWidth="1"/>
    <col min="10" max="10" width="7.140625" style="36" customWidth="1"/>
    <col min="11" max="16384" width="15.7109375" style="36"/>
  </cols>
  <sheetData>
    <row r="1" spans="1:10" s="31" customFormat="1" ht="14.25">
      <c r="A1" s="248" t="s">
        <v>32</v>
      </c>
      <c r="B1" s="248"/>
      <c r="C1" s="248"/>
      <c r="D1" s="248"/>
      <c r="E1" s="248"/>
      <c r="F1" s="248"/>
      <c r="G1" s="30"/>
      <c r="H1" s="29"/>
      <c r="I1" s="29"/>
      <c r="J1" s="29"/>
    </row>
    <row r="2" spans="1:10" s="31" customFormat="1" ht="14.25">
      <c r="A2" s="29"/>
      <c r="B2" s="29"/>
      <c r="C2" s="29"/>
      <c r="D2" s="29"/>
      <c r="E2" s="29"/>
      <c r="F2" s="29"/>
      <c r="G2" s="30"/>
      <c r="H2" s="29"/>
      <c r="I2" s="29"/>
      <c r="J2" s="29"/>
    </row>
    <row r="3" spans="1:10" s="31" customFormat="1" ht="14.25">
      <c r="A3" s="29"/>
      <c r="B3" s="29"/>
      <c r="C3" s="29"/>
      <c r="D3" s="29"/>
      <c r="E3" s="29"/>
      <c r="F3" s="29"/>
      <c r="G3" s="30"/>
      <c r="H3" s="29"/>
      <c r="I3" s="29"/>
      <c r="J3" s="29"/>
    </row>
    <row r="4" spans="1:10">
      <c r="A4" s="32"/>
      <c r="B4" s="33"/>
      <c r="C4" s="34"/>
      <c r="D4" s="34"/>
      <c r="E4" s="34"/>
      <c r="F4" s="34"/>
      <c r="G4" s="35"/>
    </row>
    <row r="5" spans="1:10">
      <c r="A5" s="37"/>
      <c r="B5" s="249" t="s">
        <v>33</v>
      </c>
      <c r="C5" s="250"/>
      <c r="D5" s="250"/>
      <c r="E5" s="250"/>
      <c r="F5" s="250"/>
      <c r="G5" s="251"/>
    </row>
    <row r="6" spans="1:10">
      <c r="A6" s="41"/>
      <c r="B6" s="42"/>
      <c r="C6" s="43"/>
      <c r="D6" s="43"/>
      <c r="E6" s="43"/>
      <c r="F6" s="43"/>
      <c r="G6" s="44"/>
    </row>
    <row r="7" spans="1:10">
      <c r="B7" s="45"/>
      <c r="C7" s="45"/>
      <c r="D7" s="45"/>
      <c r="E7" s="45"/>
      <c r="F7" s="45"/>
      <c r="G7" s="45"/>
    </row>
    <row r="8" spans="1:10">
      <c r="A8" s="46" t="s">
        <v>34</v>
      </c>
      <c r="B8" s="47" t="s">
        <v>0</v>
      </c>
      <c r="C8" s="47" t="s">
        <v>1</v>
      </c>
      <c r="D8" s="47" t="s">
        <v>23</v>
      </c>
      <c r="E8" s="47" t="s">
        <v>26</v>
      </c>
      <c r="F8" s="47" t="s">
        <v>132</v>
      </c>
      <c r="G8" s="47" t="s">
        <v>25</v>
      </c>
    </row>
    <row r="9" spans="1:10">
      <c r="B9" s="48"/>
      <c r="C9" s="48"/>
      <c r="D9" s="48"/>
      <c r="E9" s="48"/>
      <c r="F9" s="48"/>
      <c r="G9" s="48"/>
    </row>
    <row r="10" spans="1:10" ht="38.25">
      <c r="A10" s="49" t="s">
        <v>39</v>
      </c>
      <c r="B10" s="50">
        <v>5350</v>
      </c>
      <c r="C10" s="50">
        <v>2560</v>
      </c>
      <c r="D10" s="50">
        <v>270</v>
      </c>
      <c r="E10" s="50">
        <v>0</v>
      </c>
      <c r="F10" s="50">
        <v>460</v>
      </c>
      <c r="G10" s="50">
        <v>0</v>
      </c>
    </row>
    <row r="11" spans="1:10">
      <c r="A11" s="51"/>
      <c r="B11" s="52"/>
      <c r="C11" s="52"/>
      <c r="D11" s="52"/>
      <c r="E11" s="52"/>
      <c r="F11" s="52"/>
      <c r="G11" s="52"/>
    </row>
    <row r="12" spans="1:10">
      <c r="A12" s="41"/>
      <c r="B12" s="53"/>
      <c r="C12" s="53"/>
      <c r="D12" s="53"/>
      <c r="E12" s="53"/>
      <c r="F12" s="53"/>
      <c r="G12" s="53"/>
    </row>
    <row r="13" spans="1:10" ht="25.5">
      <c r="A13" s="49" t="s">
        <v>40</v>
      </c>
      <c r="B13" s="50">
        <v>3090</v>
      </c>
      <c r="C13" s="50">
        <v>1810</v>
      </c>
      <c r="D13" s="50">
        <v>670</v>
      </c>
      <c r="E13" s="50">
        <v>1400</v>
      </c>
      <c r="F13" s="50">
        <v>1580</v>
      </c>
      <c r="G13" s="50">
        <v>1022</v>
      </c>
    </row>
    <row r="14" spans="1:10">
      <c r="A14" s="41"/>
      <c r="B14" s="53"/>
      <c r="C14" s="53"/>
      <c r="D14" s="53"/>
      <c r="E14" s="53"/>
      <c r="F14" s="53"/>
      <c r="G14" s="53"/>
    </row>
    <row r="15" spans="1:10" ht="25.5">
      <c r="A15" s="49" t="s">
        <v>41</v>
      </c>
      <c r="B15" s="50">
        <v>4510</v>
      </c>
      <c r="C15" s="50">
        <v>1770</v>
      </c>
      <c r="D15" s="50">
        <v>230</v>
      </c>
      <c r="E15" s="50">
        <v>0</v>
      </c>
      <c r="F15" s="50">
        <v>0</v>
      </c>
      <c r="G15" s="50">
        <v>277</v>
      </c>
    </row>
    <row r="16" spans="1:10">
      <c r="A16" s="41"/>
      <c r="B16" s="53"/>
      <c r="C16" s="53"/>
      <c r="D16" s="53"/>
      <c r="E16" s="53"/>
      <c r="F16" s="53"/>
      <c r="G16" s="53"/>
    </row>
    <row r="17" spans="1:10" ht="25.5">
      <c r="A17" s="49" t="s">
        <v>42</v>
      </c>
      <c r="B17" s="50">
        <v>750</v>
      </c>
      <c r="C17" s="50">
        <v>0</v>
      </c>
      <c r="D17" s="50">
        <v>740</v>
      </c>
      <c r="E17" s="50">
        <v>0</v>
      </c>
      <c r="F17" s="50">
        <v>0</v>
      </c>
      <c r="G17" s="50">
        <v>0</v>
      </c>
    </row>
    <row r="18" spans="1:10">
      <c r="A18" s="37"/>
      <c r="B18" s="52"/>
      <c r="C18" s="52"/>
      <c r="D18" s="52"/>
      <c r="E18" s="52"/>
      <c r="F18" s="52"/>
      <c r="G18" s="52"/>
    </row>
    <row r="19" spans="1:10">
      <c r="A19" s="54"/>
      <c r="B19" s="50"/>
      <c r="C19" s="50"/>
      <c r="D19" s="50"/>
      <c r="E19" s="50"/>
      <c r="F19" s="50"/>
      <c r="G19" s="50"/>
    </row>
    <row r="20" spans="1:10">
      <c r="A20" s="55" t="s">
        <v>43</v>
      </c>
      <c r="B20" s="52">
        <v>0</v>
      </c>
      <c r="C20" s="52">
        <v>2160</v>
      </c>
      <c r="D20" s="52">
        <v>1830</v>
      </c>
      <c r="E20" s="52">
        <v>420</v>
      </c>
      <c r="F20" s="56">
        <v>1460</v>
      </c>
      <c r="G20" s="52">
        <v>811</v>
      </c>
    </row>
    <row r="21" spans="1:10">
      <c r="A21" s="57"/>
      <c r="B21" s="53"/>
      <c r="C21" s="53"/>
      <c r="D21" s="53"/>
      <c r="E21" s="56"/>
      <c r="F21" s="52"/>
      <c r="G21" s="52"/>
    </row>
    <row r="22" spans="1:10">
      <c r="A22" s="58"/>
      <c r="B22" s="59"/>
      <c r="C22" s="59"/>
      <c r="D22" s="59"/>
      <c r="E22" s="59"/>
      <c r="F22" s="59"/>
      <c r="G22" s="59"/>
    </row>
    <row r="23" spans="1:10">
      <c r="A23" s="60" t="s">
        <v>44</v>
      </c>
      <c r="B23" s="61">
        <f t="shared" ref="B23:G23" si="0">SUM(B10:B20)</f>
        <v>13700</v>
      </c>
      <c r="C23" s="61">
        <f t="shared" si="0"/>
        <v>8300</v>
      </c>
      <c r="D23" s="61">
        <f t="shared" si="0"/>
        <v>3740</v>
      </c>
      <c r="E23" s="61">
        <f t="shared" si="0"/>
        <v>1820</v>
      </c>
      <c r="F23" s="61">
        <f t="shared" si="0"/>
        <v>3500</v>
      </c>
      <c r="G23" s="61">
        <f t="shared" si="0"/>
        <v>2110</v>
      </c>
      <c r="H23" s="225">
        <f>SUM(B23:G23)</f>
        <v>33170</v>
      </c>
      <c r="I23" s="224">
        <v>830</v>
      </c>
      <c r="J23" s="225">
        <f>SUM(H23:I23)</f>
        <v>34000</v>
      </c>
    </row>
    <row r="24" spans="1:10">
      <c r="A24" s="62"/>
      <c r="B24" s="63"/>
      <c r="C24" s="63"/>
      <c r="D24" s="63"/>
      <c r="E24" s="63"/>
      <c r="F24" s="63"/>
      <c r="G24" s="63"/>
      <c r="H24" s="224"/>
      <c r="I24" s="224" t="s">
        <v>72</v>
      </c>
      <c r="J24" s="224"/>
    </row>
  </sheetData>
  <mergeCells count="2">
    <mergeCell ref="A1:F1"/>
    <mergeCell ref="B5:G5"/>
  </mergeCells>
  <phoneticPr fontId="13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zoomScale="75" zoomScaleNormal="75" workbookViewId="0">
      <selection activeCell="A3" sqref="A3"/>
    </sheetView>
  </sheetViews>
  <sheetFormatPr baseColWidth="10" defaultRowHeight="15"/>
  <cols>
    <col min="1" max="1" width="19.5703125" customWidth="1"/>
    <col min="3" max="3" width="8.7109375" bestFit="1" customWidth="1"/>
    <col min="4" max="4" width="8.85546875" customWidth="1"/>
    <col min="5" max="5" width="9.140625" bestFit="1" customWidth="1"/>
    <col min="6" max="6" width="8.5703125" customWidth="1"/>
    <col min="7" max="7" width="8.140625" customWidth="1"/>
    <col min="8" max="8" width="8" customWidth="1"/>
    <col min="9" max="9" width="7.42578125" customWidth="1"/>
    <col min="10" max="10" width="7.7109375" customWidth="1"/>
    <col min="11" max="11" width="8" customWidth="1"/>
    <col min="12" max="12" width="9.28515625" customWidth="1"/>
    <col min="13" max="13" width="8.28515625" customWidth="1"/>
    <col min="14" max="14" width="8.42578125" customWidth="1"/>
    <col min="16" max="16" width="16.85546875" customWidth="1"/>
    <col min="17" max="17" width="14.7109375" customWidth="1"/>
    <col min="18" max="18" width="15.7109375" customWidth="1"/>
    <col min="19" max="19" width="16.7109375" customWidth="1"/>
  </cols>
  <sheetData>
    <row r="1" spans="1:14">
      <c r="A1" s="252" t="s">
        <v>118</v>
      </c>
      <c r="B1" s="252"/>
      <c r="C1" s="252"/>
      <c r="D1" s="252"/>
      <c r="E1" s="252"/>
      <c r="F1" s="29"/>
      <c r="G1" s="29"/>
      <c r="H1" s="30"/>
      <c r="I1" s="30"/>
    </row>
    <row r="2" spans="1:14">
      <c r="A2" s="206" t="s">
        <v>137</v>
      </c>
      <c r="B2" s="29"/>
      <c r="C2" s="29"/>
      <c r="D2" s="29"/>
      <c r="E2" s="29"/>
      <c r="F2" s="29"/>
      <c r="G2" s="29"/>
      <c r="H2" s="30"/>
      <c r="I2" s="30"/>
    </row>
    <row r="3" spans="1:14">
      <c r="A3" s="29"/>
      <c r="B3" s="29"/>
      <c r="C3" s="29"/>
      <c r="D3" s="29"/>
      <c r="E3" s="29"/>
      <c r="F3" s="29"/>
      <c r="G3" s="29"/>
      <c r="H3" s="30"/>
      <c r="I3" s="30"/>
    </row>
    <row r="4" spans="1:14">
      <c r="A4" s="85" t="s">
        <v>2</v>
      </c>
      <c r="B4" s="33"/>
      <c r="C4" s="34"/>
      <c r="D4" s="34"/>
      <c r="E4" s="66"/>
      <c r="F4" s="66"/>
      <c r="G4" s="66"/>
      <c r="H4" s="66"/>
      <c r="I4" s="66"/>
      <c r="J4" s="66"/>
      <c r="K4" s="66"/>
      <c r="L4" s="66"/>
      <c r="M4" s="66"/>
      <c r="N4" s="35"/>
    </row>
    <row r="5" spans="1:14">
      <c r="A5" s="37"/>
      <c r="B5" s="38"/>
      <c r="C5" s="39"/>
      <c r="D5" s="39"/>
      <c r="N5" s="40"/>
    </row>
    <row r="6" spans="1:14" s="120" customFormat="1" ht="26.25">
      <c r="A6" s="115"/>
      <c r="B6" s="116" t="s">
        <v>58</v>
      </c>
      <c r="C6" s="117" t="s">
        <v>50</v>
      </c>
      <c r="D6" s="117" t="s">
        <v>66</v>
      </c>
      <c r="E6" s="118" t="s">
        <v>50</v>
      </c>
      <c r="F6" s="117" t="s">
        <v>66</v>
      </c>
      <c r="G6" s="118" t="s">
        <v>50</v>
      </c>
      <c r="H6" s="117" t="s">
        <v>66</v>
      </c>
      <c r="I6" s="118" t="s">
        <v>50</v>
      </c>
      <c r="J6" s="117" t="s">
        <v>66</v>
      </c>
      <c r="K6" s="118" t="s">
        <v>50</v>
      </c>
      <c r="L6" s="117" t="s">
        <v>66</v>
      </c>
      <c r="M6" s="118" t="s">
        <v>50</v>
      </c>
      <c r="N6" s="119" t="s">
        <v>66</v>
      </c>
    </row>
    <row r="7" spans="1:14">
      <c r="A7" s="36"/>
      <c r="B7" s="86" t="s">
        <v>52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>
      <c r="A8" s="46" t="s">
        <v>34</v>
      </c>
      <c r="B8" s="87" t="s">
        <v>59</v>
      </c>
      <c r="C8" s="47" t="s">
        <v>0</v>
      </c>
      <c r="D8" s="47" t="s">
        <v>0</v>
      </c>
      <c r="E8" s="47" t="s">
        <v>1</v>
      </c>
      <c r="F8" s="47" t="s">
        <v>1</v>
      </c>
      <c r="G8" s="73" t="s">
        <v>35</v>
      </c>
      <c r="H8" s="47"/>
      <c r="I8" s="73" t="s">
        <v>36</v>
      </c>
      <c r="J8" s="47"/>
      <c r="K8" s="73" t="s">
        <v>37</v>
      </c>
      <c r="L8" s="47"/>
      <c r="M8" s="73" t="s">
        <v>38</v>
      </c>
      <c r="N8" s="47"/>
    </row>
    <row r="9" spans="1:14">
      <c r="A9" s="36"/>
      <c r="B9" s="88" t="s">
        <v>53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26.25">
      <c r="A10" s="49" t="s">
        <v>54</v>
      </c>
      <c r="B10" s="203">
        <v>70.414377018314894</v>
      </c>
      <c r="C10" s="121">
        <v>5350</v>
      </c>
      <c r="D10" s="122">
        <f>$B$10*C10/100</f>
        <v>3767.1691704798468</v>
      </c>
      <c r="E10" s="121">
        <v>2560</v>
      </c>
      <c r="F10" s="122">
        <f>$B$10*E10/100</f>
        <v>1802.6080516688612</v>
      </c>
      <c r="G10" s="121">
        <v>270</v>
      </c>
      <c r="H10" s="122">
        <f>$B$10*G10/100</f>
        <v>190.1188179494502</v>
      </c>
      <c r="I10" s="121">
        <v>0</v>
      </c>
      <c r="J10" s="122">
        <f>$B$10*I10/100</f>
        <v>0</v>
      </c>
      <c r="K10" s="121">
        <v>460</v>
      </c>
      <c r="L10" s="122">
        <f>$B$10*K10/100</f>
        <v>323.90613428424854</v>
      </c>
      <c r="M10" s="121">
        <v>0</v>
      </c>
      <c r="N10" s="122">
        <f>$B$10*M10/100</f>
        <v>0</v>
      </c>
    </row>
    <row r="11" spans="1:14">
      <c r="A11" s="91" t="s">
        <v>55</v>
      </c>
      <c r="B11" s="242">
        <v>63.46197327240489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>
      <c r="A12" s="93" t="s">
        <v>56</v>
      </c>
      <c r="B12" s="243">
        <v>37.64692754054456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  <row r="13" spans="1:14" ht="26.25">
      <c r="A13" s="49" t="s">
        <v>40</v>
      </c>
      <c r="B13" s="203">
        <v>50.999347138093462</v>
      </c>
      <c r="C13" s="121">
        <v>3090</v>
      </c>
      <c r="D13" s="122">
        <f>B13*C13/100</f>
        <v>1575.879826567088</v>
      </c>
      <c r="E13" s="121">
        <v>1810</v>
      </c>
      <c r="F13" s="122">
        <f>$B$13*E13/100</f>
        <v>923.0881831994916</v>
      </c>
      <c r="G13" s="121">
        <v>670</v>
      </c>
      <c r="H13" s="122">
        <f>$B$13*G13/100</f>
        <v>341.69562582522616</v>
      </c>
      <c r="I13" s="121">
        <v>1400</v>
      </c>
      <c r="J13" s="122">
        <f>$B$13*I13/100</f>
        <v>713.99085993330857</v>
      </c>
      <c r="K13" s="121">
        <v>1580</v>
      </c>
      <c r="L13" s="122">
        <f>$B$13*K13/100</f>
        <v>805.78968478187676</v>
      </c>
      <c r="M13" s="121">
        <v>1022</v>
      </c>
      <c r="N13" s="122">
        <f>$B$13*M13/100</f>
        <v>521.21332775131521</v>
      </c>
    </row>
    <row r="14" spans="1:14">
      <c r="A14" s="41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ht="39">
      <c r="A15" s="49" t="s">
        <v>41</v>
      </c>
      <c r="B15" s="203">
        <v>37.192053048189891</v>
      </c>
      <c r="C15" s="121">
        <v>4510</v>
      </c>
      <c r="D15" s="122">
        <f>B15*C15/100</f>
        <v>1677.3615924733642</v>
      </c>
      <c r="E15" s="121">
        <v>1770</v>
      </c>
      <c r="F15" s="122">
        <f>$B$15*E15/100</f>
        <v>658.29933895296108</v>
      </c>
      <c r="G15" s="121">
        <v>230</v>
      </c>
      <c r="H15" s="122">
        <f>$B$15*G15/100</f>
        <v>85.54172201083675</v>
      </c>
      <c r="I15" s="121">
        <v>0</v>
      </c>
      <c r="J15" s="122">
        <f>$B$15*I15/100</f>
        <v>0</v>
      </c>
      <c r="K15" s="121">
        <v>0</v>
      </c>
      <c r="L15" s="122">
        <f>$B$15*K15/100</f>
        <v>0</v>
      </c>
      <c r="M15" s="121">
        <v>277</v>
      </c>
      <c r="N15" s="122">
        <f>$B$15*M15/100</f>
        <v>103.02198694348598</v>
      </c>
    </row>
    <row r="16" spans="1:14">
      <c r="A16" s="41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ht="39">
      <c r="A17" s="49" t="s">
        <v>60</v>
      </c>
      <c r="B17" s="203">
        <v>54.999181803305518</v>
      </c>
      <c r="C17" s="121">
        <v>750</v>
      </c>
      <c r="D17" s="122">
        <f>B17*C17/100</f>
        <v>412.49386352479138</v>
      </c>
      <c r="E17" s="121">
        <v>0</v>
      </c>
      <c r="F17" s="122">
        <f>$B$17*E17/100</f>
        <v>0</v>
      </c>
      <c r="G17" s="121">
        <v>740</v>
      </c>
      <c r="H17" s="122">
        <f>$B$17*G17/100</f>
        <v>406.99394534446083</v>
      </c>
      <c r="I17" s="121">
        <v>0</v>
      </c>
      <c r="J17" s="122">
        <f>$B$17*I17/100</f>
        <v>0</v>
      </c>
      <c r="K17" s="121">
        <v>0</v>
      </c>
      <c r="L17" s="122">
        <f>$B$17*K17/100</f>
        <v>0</v>
      </c>
      <c r="M17" s="121">
        <v>0</v>
      </c>
      <c r="N17" s="122">
        <f>$B$17*M17/100</f>
        <v>0</v>
      </c>
    </row>
    <row r="18" spans="1:14">
      <c r="A18" s="37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>
      <c r="A19" s="49" t="s">
        <v>68</v>
      </c>
      <c r="B19" s="127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</row>
    <row r="20" spans="1:14">
      <c r="A20" t="s">
        <v>69</v>
      </c>
      <c r="B20" s="204">
        <v>20.91532065283624</v>
      </c>
      <c r="C20" s="124">
        <v>0</v>
      </c>
      <c r="D20" s="128">
        <f>B20*C20/100</f>
        <v>0</v>
      </c>
      <c r="E20" s="124">
        <v>2160</v>
      </c>
      <c r="F20" s="128">
        <f>$B$20*E20/100</f>
        <v>451.77092610126283</v>
      </c>
      <c r="G20" s="124">
        <v>1830</v>
      </c>
      <c r="H20" s="128">
        <f>$B$20*G20/100</f>
        <v>382.75036794690322</v>
      </c>
      <c r="I20" s="124">
        <v>420</v>
      </c>
      <c r="J20" s="128">
        <f>$B$20*I20/100</f>
        <v>87.844346741912219</v>
      </c>
      <c r="K20" s="129">
        <v>1460</v>
      </c>
      <c r="L20" s="128">
        <f>$B$20*K20/100</f>
        <v>305.3636815314091</v>
      </c>
      <c r="M20" s="124">
        <v>811</v>
      </c>
      <c r="N20" s="128">
        <f>$B$20*M20/100</f>
        <v>169.62325049450192</v>
      </c>
    </row>
    <row r="21" spans="1:14">
      <c r="A21" s="57"/>
      <c r="B21" s="125"/>
      <c r="C21" s="126"/>
      <c r="D21" s="126"/>
      <c r="E21" s="126"/>
      <c r="F21" s="126"/>
      <c r="G21" s="126"/>
      <c r="H21" s="126"/>
      <c r="I21" s="129"/>
      <c r="J21" s="126"/>
      <c r="K21" s="124"/>
      <c r="L21" s="126"/>
      <c r="M21" s="124"/>
      <c r="N21" s="126"/>
    </row>
    <row r="22" spans="1:14">
      <c r="A22" s="58" t="s">
        <v>67</v>
      </c>
      <c r="B22" s="90"/>
      <c r="C22" s="59"/>
      <c r="D22" s="59">
        <f>SUM(D10:D21)</f>
        <v>7432.904453045091</v>
      </c>
      <c r="E22" s="59"/>
      <c r="F22" s="59">
        <f>SUM(F10:F21)</f>
        <v>3835.7664999225767</v>
      </c>
      <c r="G22" s="59"/>
      <c r="H22" s="59">
        <f>SUM(H10:H21)</f>
        <v>1407.1004790768773</v>
      </c>
      <c r="I22" s="59"/>
      <c r="J22" s="59">
        <f>SUM(J10:J21)</f>
        <v>801.83520667522077</v>
      </c>
      <c r="K22" s="59"/>
      <c r="L22" s="59">
        <f>SUM(L10:L21)</f>
        <v>1435.0595005975345</v>
      </c>
      <c r="M22" s="59"/>
      <c r="N22" s="59">
        <f>SUM(N10:N21)</f>
        <v>793.85856518930314</v>
      </c>
    </row>
    <row r="23" spans="1:14">
      <c r="A23" s="60" t="s">
        <v>44</v>
      </c>
      <c r="B23" s="205">
        <v>46.852204700388093</v>
      </c>
      <c r="C23" s="61">
        <f>SUM(C10:C20)</f>
        <v>13700</v>
      </c>
      <c r="D23" s="97">
        <f>SUM(D10:D21)/C23</f>
        <v>0.54254777029526213</v>
      </c>
      <c r="E23" s="61">
        <f>SUM(E10:E20)</f>
        <v>8300</v>
      </c>
      <c r="F23" s="107">
        <f>SUM(F10:F21)/E23</f>
        <v>0.46214054215934658</v>
      </c>
      <c r="G23" s="61">
        <f>SUM(G10:G20)</f>
        <v>3740</v>
      </c>
      <c r="H23" s="97">
        <f>SUM(H10:H21)/G23</f>
        <v>0.37623007461948588</v>
      </c>
      <c r="I23" s="61">
        <f>SUM(I10:I20)</f>
        <v>1820</v>
      </c>
      <c r="J23" s="97">
        <f>SUM(J10:J21)/I23</f>
        <v>0.44056879487649492</v>
      </c>
      <c r="K23" s="61">
        <f>SUM(K10:K20)</f>
        <v>3500</v>
      </c>
      <c r="L23" s="97">
        <f>SUM(L10:L21)/K23</f>
        <v>0.41001700017072412</v>
      </c>
      <c r="M23" s="61">
        <f>SUM(M10:M20)</f>
        <v>2110</v>
      </c>
      <c r="N23" s="97">
        <f>SUM(N10:N21)/M23</f>
        <v>0.37623628681957494</v>
      </c>
    </row>
    <row r="24" spans="1:14">
      <c r="A24" s="62" t="s">
        <v>20</v>
      </c>
      <c r="B24" s="82"/>
      <c r="C24" s="63"/>
      <c r="D24" s="130">
        <f>D23/$B$23*100</f>
        <v>1.1579983775891938</v>
      </c>
      <c r="E24" s="131"/>
      <c r="F24" s="130">
        <f>F23/$B$23*100</f>
        <v>0.98637949935260671</v>
      </c>
      <c r="G24" s="130"/>
      <c r="H24" s="130">
        <f>H23/$B$23*100</f>
        <v>0.80301466499903984</v>
      </c>
      <c r="I24" s="131"/>
      <c r="J24" s="130">
        <f>J23/$B$23*100</f>
        <v>0.94033738154662672</v>
      </c>
      <c r="K24" s="131"/>
      <c r="L24" s="130">
        <f>L23/$B$23*100</f>
        <v>0.8751285084505912</v>
      </c>
      <c r="M24" s="131"/>
      <c r="N24" s="130">
        <f>N23/$B$23*100</f>
        <v>0.80302792414048008</v>
      </c>
    </row>
    <row r="26" spans="1:14">
      <c r="A26" s="98"/>
      <c r="B26" s="34"/>
      <c r="C26" s="34"/>
      <c r="D26" s="34"/>
      <c r="E26" s="66"/>
      <c r="F26" s="66"/>
      <c r="G26" s="66"/>
      <c r="H26" s="66"/>
      <c r="I26" s="66"/>
      <c r="J26" s="66"/>
      <c r="K26" s="66"/>
      <c r="L26" s="66"/>
      <c r="M26" s="66"/>
      <c r="N26" s="35"/>
    </row>
    <row r="27" spans="1:14" ht="15.75">
      <c r="A27" s="99" t="s">
        <v>62</v>
      </c>
      <c r="C27" s="100"/>
      <c r="D27" s="100"/>
      <c r="E27" s="69"/>
      <c r="F27" s="69"/>
      <c r="G27" s="69"/>
      <c r="H27" s="69"/>
      <c r="I27" s="69"/>
      <c r="J27" s="69"/>
      <c r="K27" s="69"/>
      <c r="L27" s="69"/>
      <c r="M27" s="69"/>
      <c r="N27" s="101"/>
    </row>
    <row r="28" spans="1:14">
      <c r="A28" s="102" t="s">
        <v>46</v>
      </c>
      <c r="B28" s="103"/>
      <c r="C28" s="100"/>
      <c r="D28" s="100"/>
      <c r="E28" s="69"/>
      <c r="F28" s="69"/>
      <c r="G28" s="69"/>
      <c r="H28" s="69"/>
      <c r="I28" s="69"/>
      <c r="J28" s="69"/>
      <c r="K28" s="69"/>
      <c r="L28" s="69"/>
      <c r="M28" s="69"/>
      <c r="N28" s="101"/>
    </row>
    <row r="29" spans="1:14">
      <c r="A29" s="104" t="s">
        <v>48</v>
      </c>
      <c r="B29" s="103"/>
      <c r="C29" s="100"/>
      <c r="D29" s="100"/>
      <c r="E29" s="69"/>
      <c r="F29" s="69"/>
      <c r="G29" s="69"/>
      <c r="H29" s="69"/>
      <c r="I29" s="69"/>
      <c r="J29" s="69"/>
      <c r="K29" s="69"/>
      <c r="L29" s="69"/>
      <c r="M29" s="69"/>
      <c r="N29" s="101"/>
    </row>
    <row r="30" spans="1:14">
      <c r="A30" s="105" t="s">
        <v>49</v>
      </c>
      <c r="B30" s="103"/>
      <c r="C30" s="39"/>
      <c r="D30" s="39"/>
      <c r="N30" s="40"/>
    </row>
    <row r="31" spans="1:14">
      <c r="A31" s="133"/>
      <c r="B31" s="42" t="s">
        <v>63</v>
      </c>
      <c r="C31" s="43" t="s">
        <v>50</v>
      </c>
      <c r="D31" s="43" t="s">
        <v>64</v>
      </c>
      <c r="E31" s="71" t="s">
        <v>50</v>
      </c>
      <c r="F31" s="43" t="s">
        <v>64</v>
      </c>
      <c r="G31" s="71" t="s">
        <v>50</v>
      </c>
      <c r="H31" s="43" t="s">
        <v>64</v>
      </c>
      <c r="I31" s="71" t="s">
        <v>50</v>
      </c>
      <c r="J31" s="43" t="s">
        <v>64</v>
      </c>
      <c r="K31" s="71" t="s">
        <v>50</v>
      </c>
      <c r="L31" s="43" t="s">
        <v>64</v>
      </c>
      <c r="M31" s="71" t="s">
        <v>50</v>
      </c>
      <c r="N31" s="44" t="s">
        <v>64</v>
      </c>
    </row>
    <row r="32" spans="1:14">
      <c r="A32" s="36"/>
      <c r="B32" s="86" t="s">
        <v>52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>
      <c r="A33" s="46" t="s">
        <v>34</v>
      </c>
      <c r="B33" s="87" t="s">
        <v>59</v>
      </c>
      <c r="C33" s="47" t="s">
        <v>0</v>
      </c>
      <c r="D33" s="47" t="s">
        <v>0</v>
      </c>
      <c r="E33" s="47" t="s">
        <v>1</v>
      </c>
      <c r="F33" s="47" t="s">
        <v>1</v>
      </c>
      <c r="G33" s="73" t="s">
        <v>35</v>
      </c>
      <c r="H33" s="73"/>
      <c r="I33" s="73" t="s">
        <v>36</v>
      </c>
      <c r="J33" s="73"/>
      <c r="K33" s="73" t="s">
        <v>37</v>
      </c>
      <c r="L33" s="73"/>
      <c r="M33" s="73" t="s">
        <v>38</v>
      </c>
      <c r="N33" s="73"/>
    </row>
    <row r="34" spans="1:14">
      <c r="A34" s="36"/>
      <c r="B34" s="88" t="s">
        <v>53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ht="26.25">
      <c r="A35" s="89" t="s">
        <v>54</v>
      </c>
      <c r="B35" s="209">
        <v>33.152358330505599</v>
      </c>
      <c r="C35" s="50">
        <v>5350</v>
      </c>
      <c r="D35" s="109">
        <f>C35/C48</f>
        <v>0.39051094890510951</v>
      </c>
      <c r="E35" s="50">
        <v>2560</v>
      </c>
      <c r="F35" s="109">
        <f>E35/E48</f>
        <v>0.30843373493975906</v>
      </c>
      <c r="G35" s="50">
        <v>270</v>
      </c>
      <c r="H35" s="109">
        <f>G35/G48</f>
        <v>7.2192513368983954E-2</v>
      </c>
      <c r="I35" s="50">
        <v>0</v>
      </c>
      <c r="J35" s="109">
        <f>I35/I48</f>
        <v>0</v>
      </c>
      <c r="K35" s="50">
        <v>460</v>
      </c>
      <c r="L35" s="109">
        <f>K35/K48</f>
        <v>0.13142857142857142</v>
      </c>
      <c r="M35" s="50">
        <v>0</v>
      </c>
      <c r="N35" s="109">
        <f>M35/M48</f>
        <v>0</v>
      </c>
    </row>
    <row r="36" spans="1:14">
      <c r="A36" s="91" t="s">
        <v>55</v>
      </c>
      <c r="B36" s="92">
        <v>28.735632183908045</v>
      </c>
      <c r="C36" s="52"/>
      <c r="D36" s="76"/>
      <c r="E36" s="52"/>
      <c r="F36" s="76"/>
      <c r="G36" s="52"/>
      <c r="H36" s="76"/>
      <c r="I36" s="52"/>
      <c r="J36" s="76"/>
      <c r="K36" s="52"/>
      <c r="L36" s="76"/>
      <c r="M36" s="52"/>
      <c r="N36" s="76"/>
    </row>
    <row r="37" spans="1:14">
      <c r="A37" s="93" t="s">
        <v>56</v>
      </c>
      <c r="B37" s="94">
        <v>19.383259911894275</v>
      </c>
      <c r="C37" s="53"/>
      <c r="D37" s="78"/>
      <c r="E37" s="53"/>
      <c r="F37" s="78"/>
      <c r="G37" s="53"/>
      <c r="H37" s="78"/>
      <c r="I37" s="53"/>
      <c r="J37" s="78"/>
      <c r="K37" s="53"/>
      <c r="L37" s="78"/>
      <c r="M37" s="53"/>
      <c r="N37" s="78"/>
    </row>
    <row r="38" spans="1:14" ht="26.25">
      <c r="A38" s="49" t="s">
        <v>40</v>
      </c>
      <c r="B38" s="209">
        <v>22.391216760676873</v>
      </c>
      <c r="C38" s="50">
        <v>3090</v>
      </c>
      <c r="D38" s="109">
        <f>C38/C48</f>
        <v>0.22554744525547446</v>
      </c>
      <c r="E38" s="50">
        <v>1810</v>
      </c>
      <c r="F38" s="109">
        <f>E38/E48</f>
        <v>0.21807228915662652</v>
      </c>
      <c r="G38" s="50">
        <v>670</v>
      </c>
      <c r="H38" s="109">
        <f>G38/G48</f>
        <v>0.17914438502673796</v>
      </c>
      <c r="I38" s="50">
        <v>1400</v>
      </c>
      <c r="J38" s="109">
        <f>I38/I48</f>
        <v>0.76923076923076927</v>
      </c>
      <c r="K38" s="50">
        <v>1580</v>
      </c>
      <c r="L38" s="109">
        <f>K38/K48</f>
        <v>0.4514285714285714</v>
      </c>
      <c r="M38" s="50">
        <v>1022</v>
      </c>
      <c r="N38" s="109">
        <f>M38/M48</f>
        <v>0.48436018957345972</v>
      </c>
    </row>
    <row r="39" spans="1:14">
      <c r="A39" s="41"/>
      <c r="B39" s="95"/>
      <c r="C39" s="53"/>
      <c r="D39" s="78"/>
      <c r="E39" s="53"/>
      <c r="F39" s="78"/>
      <c r="G39" s="53"/>
      <c r="H39" s="78"/>
      <c r="I39" s="53"/>
      <c r="J39" s="78"/>
      <c r="K39" s="53"/>
      <c r="L39" s="78"/>
      <c r="M39" s="53"/>
      <c r="N39" s="78"/>
    </row>
    <row r="40" spans="1:14" ht="39">
      <c r="A40" s="49" t="s">
        <v>41</v>
      </c>
      <c r="B40" s="209">
        <v>13.024744552505233</v>
      </c>
      <c r="C40" s="50">
        <v>4510</v>
      </c>
      <c r="D40" s="109">
        <f>C40/C48</f>
        <v>0.32919708029197081</v>
      </c>
      <c r="E40" s="50">
        <v>1770</v>
      </c>
      <c r="F40" s="109">
        <f>E40/E48</f>
        <v>0.21325301204819277</v>
      </c>
      <c r="G40" s="50">
        <v>230</v>
      </c>
      <c r="H40" s="109">
        <f>G40/G48</f>
        <v>6.1497326203208559E-2</v>
      </c>
      <c r="I40" s="50">
        <v>0</v>
      </c>
      <c r="J40" s="109">
        <f>I40/I48</f>
        <v>0</v>
      </c>
      <c r="K40" s="50">
        <v>0</v>
      </c>
      <c r="L40" s="109">
        <f>K40/K48</f>
        <v>0</v>
      </c>
      <c r="M40" s="50">
        <v>277</v>
      </c>
      <c r="N40" s="109">
        <f>M40/M48</f>
        <v>0.13127962085308056</v>
      </c>
    </row>
    <row r="41" spans="1:14">
      <c r="A41" s="41"/>
      <c r="B41" s="95"/>
      <c r="C41" s="53"/>
      <c r="D41" s="78"/>
      <c r="E41" s="53"/>
      <c r="F41" s="78"/>
      <c r="G41" s="53"/>
      <c r="H41" s="78"/>
      <c r="I41" s="53"/>
      <c r="J41" s="78"/>
      <c r="K41" s="53"/>
      <c r="L41" s="78"/>
      <c r="M41" s="53"/>
      <c r="N41" s="78"/>
    </row>
    <row r="42" spans="1:14" ht="39">
      <c r="A42" s="49" t="s">
        <v>60</v>
      </c>
      <c r="B42" s="209">
        <v>20</v>
      </c>
      <c r="C42" s="50">
        <v>750</v>
      </c>
      <c r="D42" s="109">
        <f>C42/C48</f>
        <v>5.4744525547445258E-2</v>
      </c>
      <c r="E42" s="50">
        <v>0</v>
      </c>
      <c r="F42" s="109">
        <f>E42/E48</f>
        <v>0</v>
      </c>
      <c r="G42" s="50">
        <v>740</v>
      </c>
      <c r="H42" s="109">
        <f>G42/G48</f>
        <v>0.19786096256684493</v>
      </c>
      <c r="I42" s="50">
        <v>0</v>
      </c>
      <c r="J42" s="109">
        <f>I42/I48</f>
        <v>0</v>
      </c>
      <c r="K42" s="50">
        <v>0</v>
      </c>
      <c r="L42" s="109">
        <f>K42/K48</f>
        <v>0</v>
      </c>
      <c r="M42" s="50">
        <v>0</v>
      </c>
      <c r="N42" s="109">
        <f>M42/M48</f>
        <v>0</v>
      </c>
    </row>
    <row r="43" spans="1:14">
      <c r="A43" s="37"/>
      <c r="B43" s="96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>
      <c r="A44" s="54"/>
      <c r="B44" s="9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>
      <c r="A45" s="55" t="s">
        <v>43</v>
      </c>
      <c r="B45" s="205">
        <v>9.2893053016453386</v>
      </c>
      <c r="C45" s="52">
        <v>0</v>
      </c>
      <c r="D45" s="111">
        <f>C45/C48</f>
        <v>0</v>
      </c>
      <c r="E45" s="52">
        <v>2160</v>
      </c>
      <c r="F45" s="111">
        <f>E45/E48</f>
        <v>0.26024096385542167</v>
      </c>
      <c r="G45" s="52">
        <v>1830</v>
      </c>
      <c r="H45" s="111">
        <f>G45/G48</f>
        <v>0.48930481283422461</v>
      </c>
      <c r="I45" s="52">
        <v>420</v>
      </c>
      <c r="J45" s="111">
        <f>I45/I48</f>
        <v>0.23076923076923078</v>
      </c>
      <c r="K45" s="56">
        <v>1460</v>
      </c>
      <c r="L45" s="111">
        <f>K45/K48</f>
        <v>0.41714285714285715</v>
      </c>
      <c r="M45" s="52">
        <v>811</v>
      </c>
      <c r="N45" s="111">
        <f>M45/M48</f>
        <v>0.38436018957345974</v>
      </c>
    </row>
    <row r="46" spans="1:14">
      <c r="A46" s="57"/>
      <c r="B46" s="95"/>
      <c r="C46" s="53"/>
      <c r="D46" s="53"/>
      <c r="E46" s="53"/>
      <c r="F46" s="53"/>
      <c r="G46" s="53"/>
      <c r="H46" s="53"/>
      <c r="I46" s="56"/>
      <c r="J46" s="53"/>
      <c r="K46" s="52"/>
      <c r="L46" s="53"/>
      <c r="M46" s="52"/>
      <c r="N46" s="53"/>
    </row>
    <row r="47" spans="1:14">
      <c r="A47" s="58"/>
      <c r="B47" s="90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>
      <c r="A48" s="60" t="s">
        <v>89</v>
      </c>
      <c r="B48" s="205">
        <v>19.53554056174486</v>
      </c>
      <c r="C48" s="61">
        <f>SUM(C35:C45)</f>
        <v>13700</v>
      </c>
      <c r="D48" s="80">
        <f>$B$35*D35+$B$38*D38+$B$40*D40+$B$42*D42+$B$45*D45</f>
        <v>23.379239035802559</v>
      </c>
      <c r="E48" s="61">
        <f>SUM(E35:E45)</f>
        <v>8300</v>
      </c>
      <c r="F48" s="80">
        <f>$B$35*F35+$B$38*F38+$B$40*F40+$B$42*F42+$B$45*F45</f>
        <v>20.3032333701696</v>
      </c>
      <c r="G48" s="61">
        <f>SUM(G35:G45)</f>
        <v>3740</v>
      </c>
      <c r="H48" s="80">
        <f>$B$35*H35+$B$38*H38+$B$40*H40+$B$42*H42+$B$45*H45</f>
        <v>15.708120836357537</v>
      </c>
      <c r="I48" s="61">
        <f>SUM(I35:I45)</f>
        <v>1820</v>
      </c>
      <c r="J48" s="80">
        <f>$B$35*J35+$B$38*J38+$B$40*J40+$B$42*J42+$B$45*J45</f>
        <v>19.367698731669599</v>
      </c>
      <c r="K48" s="61">
        <f>SUM(K35:K45)</f>
        <v>3500</v>
      </c>
      <c r="L48" s="80">
        <f>$B$35*L35+$B$38*L38+$B$40*L40+$B$42*L42+$B$45*L45</f>
        <v>18.340169444086921</v>
      </c>
      <c r="M48" s="61">
        <f>SUM(M35:M45)</f>
        <v>2110</v>
      </c>
      <c r="N48" s="80">
        <f>$B$35*N35+$B$38*N38+$B$40*N40+$B$42*N42+$B$45*N45</f>
        <v>16.125736668289139</v>
      </c>
    </row>
    <row r="49" spans="1:14">
      <c r="A49" s="62" t="s">
        <v>20</v>
      </c>
      <c r="B49" s="82"/>
      <c r="C49" s="63"/>
      <c r="D49" s="84">
        <f>D48/$B$48</f>
        <v>1.1967541395595962</v>
      </c>
      <c r="E49" s="63"/>
      <c r="F49" s="84">
        <f>F48/$B$48</f>
        <v>1.0392972391011315</v>
      </c>
      <c r="G49" s="84"/>
      <c r="H49" s="84">
        <f>H48/$B$48</f>
        <v>0.80407914931812519</v>
      </c>
      <c r="I49" s="63"/>
      <c r="J49" s="84">
        <f>J48/$B$48</f>
        <v>0.99140838567815548</v>
      </c>
      <c r="K49" s="63"/>
      <c r="L49" s="84">
        <f>L48/$B$48</f>
        <v>0.9388104407001282</v>
      </c>
      <c r="M49" s="63"/>
      <c r="N49" s="84">
        <f>N48/$B$48</f>
        <v>0.82545638383137909</v>
      </c>
    </row>
    <row r="52" spans="1:14">
      <c r="A52" s="98"/>
      <c r="B52" s="34"/>
      <c r="C52" s="34"/>
      <c r="D52" s="34"/>
      <c r="E52" s="66"/>
      <c r="F52" s="66"/>
      <c r="G52" s="66"/>
      <c r="H52" s="66"/>
      <c r="I52" s="66"/>
      <c r="J52" s="66"/>
      <c r="K52" s="66"/>
      <c r="L52" s="66"/>
      <c r="M52" s="66"/>
      <c r="N52" s="35"/>
    </row>
    <row r="53" spans="1:14" ht="15.75">
      <c r="A53" s="99" t="s">
        <v>119</v>
      </c>
      <c r="C53" s="100"/>
      <c r="D53" s="100"/>
      <c r="E53" s="69"/>
      <c r="F53" s="69" t="s">
        <v>90</v>
      </c>
      <c r="G53" s="69"/>
      <c r="H53" s="69"/>
      <c r="I53" s="69"/>
      <c r="J53" s="69"/>
      <c r="K53" s="69"/>
      <c r="L53" s="69"/>
      <c r="M53" s="69"/>
      <c r="N53" s="101"/>
    </row>
    <row r="54" spans="1:14">
      <c r="A54" s="102" t="s">
        <v>46</v>
      </c>
      <c r="B54" s="103"/>
      <c r="C54" s="100"/>
      <c r="D54" s="100"/>
      <c r="E54" s="69"/>
      <c r="F54" s="69"/>
      <c r="G54" s="69"/>
      <c r="H54" s="69"/>
      <c r="I54" s="69"/>
      <c r="J54" s="69"/>
      <c r="K54" s="69"/>
      <c r="L54" s="69"/>
      <c r="M54" s="69"/>
      <c r="N54" s="101"/>
    </row>
    <row r="55" spans="1:14">
      <c r="A55" s="104" t="s">
        <v>48</v>
      </c>
      <c r="B55" s="103"/>
      <c r="C55" s="100"/>
      <c r="D55" s="100"/>
      <c r="E55" s="69"/>
      <c r="F55" s="69"/>
      <c r="G55" s="69"/>
      <c r="H55" s="69"/>
      <c r="I55" s="69"/>
      <c r="J55" s="69"/>
      <c r="K55" s="69"/>
      <c r="L55" s="69"/>
      <c r="M55" s="69"/>
      <c r="N55" s="101"/>
    </row>
    <row r="56" spans="1:14">
      <c r="A56" s="105" t="s">
        <v>49</v>
      </c>
      <c r="B56" s="103"/>
      <c r="C56" s="39"/>
      <c r="D56" s="39"/>
      <c r="N56" s="40"/>
    </row>
    <row r="57" spans="1:14">
      <c r="A57" s="133"/>
      <c r="B57" s="42" t="s">
        <v>82</v>
      </c>
      <c r="C57" s="43" t="s">
        <v>50</v>
      </c>
      <c r="D57" s="43" t="s">
        <v>64</v>
      </c>
      <c r="E57" s="71" t="s">
        <v>50</v>
      </c>
      <c r="F57" s="43" t="s">
        <v>64</v>
      </c>
      <c r="G57" s="71" t="s">
        <v>50</v>
      </c>
      <c r="H57" s="43" t="s">
        <v>64</v>
      </c>
      <c r="I57" s="71" t="s">
        <v>50</v>
      </c>
      <c r="J57" s="43" t="s">
        <v>64</v>
      </c>
      <c r="K57" s="71" t="s">
        <v>50</v>
      </c>
      <c r="L57" s="43" t="s">
        <v>64</v>
      </c>
      <c r="M57" s="71" t="s">
        <v>50</v>
      </c>
      <c r="N57" s="44" t="s">
        <v>64</v>
      </c>
    </row>
    <row r="58" spans="1:14">
      <c r="A58" s="36"/>
      <c r="B58" s="86" t="s">
        <v>52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4">
      <c r="A59" s="46" t="s">
        <v>34</v>
      </c>
      <c r="B59" s="87" t="s">
        <v>59</v>
      </c>
      <c r="C59" s="47" t="s">
        <v>0</v>
      </c>
      <c r="D59" s="47" t="s">
        <v>0</v>
      </c>
      <c r="E59" s="47" t="s">
        <v>1</v>
      </c>
      <c r="F59" s="47" t="s">
        <v>1</v>
      </c>
      <c r="G59" s="73" t="s">
        <v>35</v>
      </c>
      <c r="H59" s="73"/>
      <c r="I59" s="73" t="s">
        <v>36</v>
      </c>
      <c r="J59" s="73"/>
      <c r="K59" s="73" t="s">
        <v>37</v>
      </c>
      <c r="L59" s="73"/>
      <c r="M59" s="73" t="s">
        <v>38</v>
      </c>
      <c r="N59" s="73"/>
    </row>
    <row r="60" spans="1:14">
      <c r="A60" s="36"/>
      <c r="B60" s="88" t="s">
        <v>53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</row>
    <row r="61" spans="1:14" ht="26.25">
      <c r="A61" s="89" t="s">
        <v>54</v>
      </c>
      <c r="B61" s="209">
        <v>56.149944001581133</v>
      </c>
      <c r="C61" s="50">
        <v>5350</v>
      </c>
      <c r="D61" s="109">
        <f>C61/C74</f>
        <v>0.39051094890510951</v>
      </c>
      <c r="E61" s="50">
        <v>2560</v>
      </c>
      <c r="F61" s="109">
        <f>E61/E74</f>
        <v>0.30843373493975906</v>
      </c>
      <c r="G61" s="50">
        <v>270</v>
      </c>
      <c r="H61" s="109">
        <f>G61/G74</f>
        <v>7.2192513368983954E-2</v>
      </c>
      <c r="I61" s="50">
        <v>0</v>
      </c>
      <c r="J61" s="109">
        <f>I61/I74</f>
        <v>0</v>
      </c>
      <c r="K61" s="50">
        <v>460</v>
      </c>
      <c r="L61" s="109">
        <f>K61/K74</f>
        <v>0.13142857142857142</v>
      </c>
      <c r="M61" s="50">
        <v>0</v>
      </c>
      <c r="N61" s="109">
        <f>M61/M74</f>
        <v>0</v>
      </c>
    </row>
    <row r="62" spans="1:14">
      <c r="A62" s="91" t="s">
        <v>55</v>
      </c>
      <c r="B62" s="92">
        <v>49.343544857768052</v>
      </c>
      <c r="C62" s="52"/>
      <c r="D62" s="76"/>
      <c r="E62" s="52"/>
      <c r="F62" s="76"/>
      <c r="G62" s="52"/>
      <c r="H62" s="76"/>
      <c r="I62" s="52"/>
      <c r="J62" s="76"/>
      <c r="K62" s="52"/>
      <c r="L62" s="76"/>
      <c r="M62" s="52"/>
      <c r="N62" s="76"/>
    </row>
    <row r="63" spans="1:14">
      <c r="A63" s="93" t="s">
        <v>56</v>
      </c>
      <c r="B63" s="94">
        <v>43.25626204238921</v>
      </c>
      <c r="C63" s="53"/>
      <c r="D63" s="78"/>
      <c r="E63" s="53"/>
      <c r="F63" s="78"/>
      <c r="G63" s="53"/>
      <c r="H63" s="78"/>
      <c r="I63" s="53"/>
      <c r="J63" s="78"/>
      <c r="K63" s="53"/>
      <c r="L63" s="78"/>
      <c r="M63" s="53"/>
      <c r="N63" s="78"/>
    </row>
    <row r="64" spans="1:14" ht="26.25">
      <c r="A64" s="49" t="s">
        <v>40</v>
      </c>
      <c r="B64" s="209">
        <v>41.283055827619982</v>
      </c>
      <c r="C64" s="50">
        <v>3090</v>
      </c>
      <c r="D64" s="109">
        <f>C64/C74</f>
        <v>0.22554744525547446</v>
      </c>
      <c r="E64" s="50">
        <v>1810</v>
      </c>
      <c r="F64" s="109">
        <f>E64/E74</f>
        <v>0.21807228915662652</v>
      </c>
      <c r="G64" s="50">
        <v>670</v>
      </c>
      <c r="H64" s="109">
        <f>G64/G74</f>
        <v>0.17914438502673796</v>
      </c>
      <c r="I64" s="50">
        <v>1400</v>
      </c>
      <c r="J64" s="109">
        <f>I64/I74</f>
        <v>0.76923076923076927</v>
      </c>
      <c r="K64" s="50">
        <v>1580</v>
      </c>
      <c r="L64" s="109">
        <f>K64/K74</f>
        <v>0.4514285714285714</v>
      </c>
      <c r="M64" s="50">
        <v>1022</v>
      </c>
      <c r="N64" s="109">
        <f>M64/M74</f>
        <v>0.48436018957345972</v>
      </c>
    </row>
    <row r="65" spans="1:19">
      <c r="A65" s="41"/>
      <c r="B65" s="95"/>
      <c r="C65" s="53"/>
      <c r="D65" s="78"/>
      <c r="E65" s="53"/>
      <c r="F65" s="78"/>
      <c r="G65" s="53"/>
      <c r="H65" s="78"/>
      <c r="I65" s="53"/>
      <c r="J65" s="78"/>
      <c r="K65" s="53"/>
      <c r="L65" s="78"/>
      <c r="M65" s="53"/>
      <c r="N65" s="78"/>
    </row>
    <row r="66" spans="1:19" ht="39">
      <c r="A66" s="49" t="s">
        <v>41</v>
      </c>
      <c r="B66" s="209">
        <v>29.87104890706086</v>
      </c>
      <c r="C66" s="50">
        <v>4510</v>
      </c>
      <c r="D66" s="109">
        <f>C66/C74</f>
        <v>0.32919708029197081</v>
      </c>
      <c r="E66" s="50">
        <v>1770</v>
      </c>
      <c r="F66" s="109">
        <f>E66/E74</f>
        <v>0.21325301204819277</v>
      </c>
      <c r="G66" s="50">
        <v>230</v>
      </c>
      <c r="H66" s="109">
        <f>G66/G74</f>
        <v>6.1497326203208559E-2</v>
      </c>
      <c r="I66" s="50">
        <v>0</v>
      </c>
      <c r="J66" s="109">
        <f>I66/I74</f>
        <v>0</v>
      </c>
      <c r="K66" s="50">
        <v>0</v>
      </c>
      <c r="L66" s="109">
        <f>K66/K74</f>
        <v>0</v>
      </c>
      <c r="M66" s="50">
        <v>277</v>
      </c>
      <c r="N66" s="109">
        <f>M66/M74</f>
        <v>0.13127962085308056</v>
      </c>
    </row>
    <row r="67" spans="1:19">
      <c r="A67" s="41"/>
      <c r="B67" s="95"/>
      <c r="C67" s="53"/>
      <c r="D67" s="78"/>
      <c r="E67" s="53"/>
      <c r="F67" s="78"/>
      <c r="G67" s="53"/>
      <c r="H67" s="78"/>
      <c r="I67" s="53"/>
      <c r="J67" s="78"/>
      <c r="K67" s="53"/>
      <c r="L67" s="78"/>
      <c r="M67" s="53"/>
      <c r="N67" s="78"/>
    </row>
    <row r="68" spans="1:19" ht="39">
      <c r="A68" s="49" t="s">
        <v>60</v>
      </c>
      <c r="B68" s="209">
        <v>47.416413373860181</v>
      </c>
      <c r="C68" s="50">
        <v>750</v>
      </c>
      <c r="D68" s="109">
        <f>C68/C74</f>
        <v>5.4744525547445258E-2</v>
      </c>
      <c r="E68" s="50">
        <v>0</v>
      </c>
      <c r="F68" s="109">
        <f>E68/E74</f>
        <v>0</v>
      </c>
      <c r="G68" s="50">
        <v>740</v>
      </c>
      <c r="H68" s="109">
        <f>G68/G74</f>
        <v>0.19786096256684493</v>
      </c>
      <c r="I68" s="50">
        <v>0</v>
      </c>
      <c r="J68" s="109">
        <f>I68/I74</f>
        <v>0</v>
      </c>
      <c r="K68" s="50">
        <v>0</v>
      </c>
      <c r="L68" s="109">
        <f>K68/K74</f>
        <v>0</v>
      </c>
      <c r="M68" s="50">
        <v>0</v>
      </c>
      <c r="N68" s="109">
        <f>M68/M74</f>
        <v>0</v>
      </c>
    </row>
    <row r="69" spans="1:19">
      <c r="A69" s="37"/>
      <c r="B69" s="96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</row>
    <row r="70" spans="1:19">
      <c r="A70" s="54"/>
      <c r="B70" s="9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9">
      <c r="A71" s="55" t="s">
        <v>43</v>
      </c>
      <c r="B71" s="205">
        <v>20.926497838171713</v>
      </c>
      <c r="C71" s="52">
        <v>0</v>
      </c>
      <c r="D71" s="111">
        <f>C71/C74</f>
        <v>0</v>
      </c>
      <c r="E71" s="52">
        <v>2160</v>
      </c>
      <c r="F71" s="111">
        <f>E71/E74</f>
        <v>0.26024096385542167</v>
      </c>
      <c r="G71" s="52">
        <v>1830</v>
      </c>
      <c r="H71" s="111">
        <f>G71/G74</f>
        <v>0.48930481283422461</v>
      </c>
      <c r="I71" s="52">
        <v>420</v>
      </c>
      <c r="J71" s="111">
        <f>I71/I74</f>
        <v>0.23076923076923078</v>
      </c>
      <c r="K71" s="56">
        <v>1460</v>
      </c>
      <c r="L71" s="111">
        <f>K71/K74</f>
        <v>0.41714285714285715</v>
      </c>
      <c r="M71" s="52">
        <v>811</v>
      </c>
      <c r="N71" s="111">
        <f>M71/M74</f>
        <v>0.38436018957345974</v>
      </c>
    </row>
    <row r="72" spans="1:19">
      <c r="A72" s="57"/>
      <c r="B72" s="95"/>
      <c r="C72" s="53"/>
      <c r="D72" s="53"/>
      <c r="E72" s="53"/>
      <c r="F72" s="53"/>
      <c r="G72" s="53"/>
      <c r="H72" s="53"/>
      <c r="I72" s="56"/>
      <c r="J72" s="53"/>
      <c r="K72" s="52"/>
      <c r="L72" s="53"/>
      <c r="M72" s="52"/>
      <c r="N72" s="53"/>
    </row>
    <row r="73" spans="1:19">
      <c r="A73" s="58"/>
      <c r="B73" s="90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</row>
    <row r="74" spans="1:19">
      <c r="A74" s="60" t="s">
        <v>91</v>
      </c>
      <c r="B74" s="205">
        <v>35.413754478212972</v>
      </c>
      <c r="C74" s="61">
        <f>SUM(C61:C71)</f>
        <v>13700</v>
      </c>
      <c r="D74" s="80">
        <f>$B$61*D61+$B$64*D64+$B$66*D66+$B$68*D68+$B$71*D71</f>
        <v>43.667706826061632</v>
      </c>
      <c r="E74" s="61">
        <f>SUM(E61:E71)</f>
        <v>8300</v>
      </c>
      <c r="F74" s="80">
        <f>$B$61*F61+$B$64*F64+$B$66*F66+$B$68*F68+$B$71*F71</f>
        <v>38.1372505527697</v>
      </c>
      <c r="G74" s="61">
        <f>SUM(G61:G71)</f>
        <v>3740</v>
      </c>
      <c r="H74" s="80">
        <f>$B$61*H61+$B$64*H64+$B$66*H66+$B$68*H68+$B$71*H71</f>
        <v>32.907516169536642</v>
      </c>
      <c r="I74" s="61">
        <f>SUM(I61:I71)</f>
        <v>1820</v>
      </c>
      <c r="J74" s="80">
        <f>$B$61*J61+$B$64*J64+$B$66*J66+$B$68*J68+$B$71*J71</f>
        <v>36.585388599285764</v>
      </c>
      <c r="K74" s="61">
        <f>SUM(K61:K71)</f>
        <v>3500</v>
      </c>
      <c r="L74" s="80">
        <f>$B$61*L61+$B$64*L64+$B$66*L66+$B$68*L68+$B$71*L71</f>
        <v>34.745396940599306</v>
      </c>
      <c r="M74" s="61">
        <f>SUM(M61:M71)</f>
        <v>2110</v>
      </c>
      <c r="N74" s="80">
        <f>$B$61*N61+$B$64*N64+$B$66*N66+$B$68*N68+$B$71*N71</f>
        <v>31.960641398028788</v>
      </c>
    </row>
    <row r="75" spans="1:19">
      <c r="A75" s="62" t="s">
        <v>20</v>
      </c>
      <c r="B75" s="82"/>
      <c r="C75" s="63"/>
      <c r="D75" s="84">
        <f>D74/$B$74</f>
        <v>1.2330719368635881</v>
      </c>
      <c r="E75" s="63"/>
      <c r="F75" s="84">
        <f>F74/$B$74</f>
        <v>1.0769050363251449</v>
      </c>
      <c r="G75" s="84"/>
      <c r="H75" s="84">
        <f>H74/$B$74</f>
        <v>0.92922980504034947</v>
      </c>
      <c r="I75" s="63"/>
      <c r="J75" s="84">
        <f>J74/$B$74</f>
        <v>1.0330841544009008</v>
      </c>
      <c r="K75" s="63"/>
      <c r="L75" s="84">
        <f>L74/$B$74</f>
        <v>0.98112717650355741</v>
      </c>
      <c r="M75" s="63"/>
      <c r="N75" s="84">
        <f>N74/$B$74</f>
        <v>0.90249231884440306</v>
      </c>
    </row>
    <row r="80" spans="1:19" ht="24.75">
      <c r="P80" s="226">
        <v>2010</v>
      </c>
      <c r="Q80" s="196" t="s">
        <v>62</v>
      </c>
      <c r="R80" s="196" t="s">
        <v>2</v>
      </c>
      <c r="S80" s="196" t="s">
        <v>113</v>
      </c>
    </row>
    <row r="81" spans="16:19" ht="24.75">
      <c r="P81" s="46"/>
      <c r="Q81" s="196" t="s">
        <v>114</v>
      </c>
      <c r="R81" s="196" t="s">
        <v>114</v>
      </c>
      <c r="S81" s="196" t="s">
        <v>114</v>
      </c>
    </row>
    <row r="82" spans="16:19">
      <c r="P82" s="137" t="s">
        <v>0</v>
      </c>
      <c r="Q82" s="197">
        <f>D49</f>
        <v>1.1967541395595962</v>
      </c>
      <c r="R82" s="197">
        <f>D24</f>
        <v>1.1579983775891938</v>
      </c>
      <c r="S82" s="197">
        <f>D75</f>
        <v>1.2330719368635881</v>
      </c>
    </row>
    <row r="83" spans="16:19">
      <c r="P83" s="136" t="s">
        <v>1</v>
      </c>
      <c r="Q83" s="197">
        <f>F49</f>
        <v>1.0392972391011315</v>
      </c>
      <c r="R83" s="197">
        <f>F24</f>
        <v>0.98637949935260671</v>
      </c>
      <c r="S83" s="197">
        <f>F75</f>
        <v>1.0769050363251449</v>
      </c>
    </row>
    <row r="84" spans="16:19">
      <c r="P84" s="136" t="s">
        <v>35</v>
      </c>
      <c r="Q84" s="197">
        <f>H49</f>
        <v>0.80407914931812519</v>
      </c>
      <c r="R84" s="197">
        <f>H24</f>
        <v>0.80301466499903984</v>
      </c>
      <c r="S84" s="197">
        <f>H75</f>
        <v>0.92922980504034947</v>
      </c>
    </row>
    <row r="85" spans="16:19">
      <c r="P85" s="136" t="s">
        <v>36</v>
      </c>
      <c r="Q85" s="197">
        <f>J49</f>
        <v>0.99140838567815548</v>
      </c>
      <c r="R85" s="197">
        <f>J24</f>
        <v>0.94033738154662672</v>
      </c>
      <c r="S85" s="197">
        <f>J75</f>
        <v>1.0330841544009008</v>
      </c>
    </row>
    <row r="86" spans="16:19">
      <c r="P86" s="136" t="s">
        <v>37</v>
      </c>
      <c r="Q86" s="197">
        <f>L49</f>
        <v>0.9388104407001282</v>
      </c>
      <c r="R86" s="197">
        <f>L24</f>
        <v>0.8751285084505912</v>
      </c>
      <c r="S86" s="197">
        <f>L75</f>
        <v>0.98112717650355741</v>
      </c>
    </row>
    <row r="87" spans="16:19">
      <c r="P87" s="136" t="s">
        <v>38</v>
      </c>
      <c r="Q87" s="197">
        <f>N49</f>
        <v>0.82545638383137909</v>
      </c>
      <c r="R87" s="197">
        <f>N24</f>
        <v>0.80302792414048008</v>
      </c>
      <c r="S87" s="197">
        <f>N75</f>
        <v>0.90249231884440306</v>
      </c>
    </row>
  </sheetData>
  <mergeCells count="1">
    <mergeCell ref="A1:E1"/>
  </mergeCells>
  <phoneticPr fontId="13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A6" sqref="A6"/>
    </sheetView>
  </sheetViews>
  <sheetFormatPr baseColWidth="10" defaultRowHeight="15"/>
  <cols>
    <col min="1" max="1" width="22.7109375" customWidth="1"/>
    <col min="2" max="15" width="7.28515625" customWidth="1"/>
    <col min="17" max="17" width="17.28515625" customWidth="1"/>
  </cols>
  <sheetData>
    <row r="1" spans="1:16">
      <c r="A1" s="248"/>
      <c r="B1" s="248"/>
      <c r="C1" s="248"/>
      <c r="D1" s="248"/>
      <c r="E1" s="248"/>
      <c r="F1" s="248"/>
      <c r="G1" s="30"/>
    </row>
    <row r="2" spans="1:16">
      <c r="A2" s="29"/>
      <c r="B2" s="29"/>
      <c r="D2" s="29"/>
      <c r="E2" s="29"/>
      <c r="F2" s="29"/>
      <c r="G2" s="30"/>
    </row>
    <row r="3" spans="1:16">
      <c r="A3" s="29"/>
      <c r="B3" s="29"/>
      <c r="C3" s="29"/>
      <c r="D3" s="29"/>
      <c r="E3" s="29"/>
      <c r="F3" s="29"/>
      <c r="G3" s="30"/>
    </row>
    <row r="4" spans="1:16">
      <c r="A4" s="85" t="s">
        <v>45</v>
      </c>
      <c r="B4" s="33"/>
      <c r="C4" s="34"/>
      <c r="D4" s="132" t="s">
        <v>47</v>
      </c>
      <c r="E4" s="34"/>
      <c r="F4" s="34"/>
      <c r="G4" s="34"/>
      <c r="H4" s="66"/>
      <c r="I4" s="66"/>
      <c r="J4" s="66"/>
      <c r="K4" s="66"/>
      <c r="L4" s="66"/>
      <c r="M4" s="66"/>
      <c r="N4" s="66"/>
      <c r="O4" s="67"/>
    </row>
    <row r="5" spans="1:16">
      <c r="A5" s="29" t="s">
        <v>137</v>
      </c>
      <c r="B5" s="68"/>
      <c r="C5" s="65"/>
      <c r="E5" s="65"/>
      <c r="F5" s="65"/>
      <c r="G5" s="65"/>
      <c r="H5" s="69"/>
      <c r="I5" s="69"/>
      <c r="J5" s="69"/>
      <c r="K5" s="69"/>
      <c r="L5" s="69"/>
      <c r="M5" s="69"/>
      <c r="N5" s="69"/>
      <c r="O5" s="70"/>
    </row>
    <row r="6" spans="1:16">
      <c r="A6" s="41"/>
      <c r="B6" s="42"/>
      <c r="C6" s="43"/>
      <c r="D6" s="43" t="s">
        <v>50</v>
      </c>
      <c r="E6" s="43" t="s">
        <v>51</v>
      </c>
      <c r="F6" s="71" t="s">
        <v>50</v>
      </c>
      <c r="G6" s="43" t="s">
        <v>51</v>
      </c>
      <c r="H6" s="71" t="s">
        <v>50</v>
      </c>
      <c r="I6" s="43" t="s">
        <v>51</v>
      </c>
      <c r="J6" s="72" t="s">
        <v>50</v>
      </c>
      <c r="K6" s="43" t="s">
        <v>51</v>
      </c>
      <c r="L6" s="72" t="s">
        <v>50</v>
      </c>
      <c r="M6" s="43" t="s">
        <v>51</v>
      </c>
      <c r="N6" s="72" t="s">
        <v>50</v>
      </c>
      <c r="O6" s="44" t="s">
        <v>51</v>
      </c>
    </row>
    <row r="7" spans="1:16">
      <c r="A7" s="36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>
      <c r="A8" s="46" t="s">
        <v>34</v>
      </c>
      <c r="B8" s="47" t="s">
        <v>70</v>
      </c>
      <c r="C8" s="47" t="s">
        <v>53</v>
      </c>
      <c r="D8" s="47" t="s">
        <v>0</v>
      </c>
      <c r="E8" s="47" t="s">
        <v>0</v>
      </c>
      <c r="F8" s="47" t="s">
        <v>1</v>
      </c>
      <c r="G8" s="47" t="s">
        <v>1</v>
      </c>
      <c r="H8" s="73" t="s">
        <v>35</v>
      </c>
      <c r="I8" s="47"/>
      <c r="J8" s="73" t="s">
        <v>36</v>
      </c>
      <c r="K8" s="47"/>
      <c r="L8" s="73" t="s">
        <v>37</v>
      </c>
      <c r="M8" s="47"/>
      <c r="N8" s="73" t="s">
        <v>38</v>
      </c>
      <c r="O8" s="47"/>
    </row>
    <row r="9" spans="1:16">
      <c r="A9" s="36"/>
      <c r="B9" s="47" t="s">
        <v>71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6" ht="26.25">
      <c r="A10" s="49" t="s">
        <v>54</v>
      </c>
      <c r="B10" s="202">
        <v>67.819999999999993</v>
      </c>
      <c r="C10" s="202">
        <v>7.88</v>
      </c>
      <c r="D10" s="50">
        <v>5350</v>
      </c>
      <c r="E10" s="109">
        <f>D10/$D$23</f>
        <v>0.39051094890510951</v>
      </c>
      <c r="F10" s="50">
        <v>2560</v>
      </c>
      <c r="G10" s="109">
        <f>F10/$F$23</f>
        <v>0.30843373493975906</v>
      </c>
      <c r="H10" s="50">
        <v>270</v>
      </c>
      <c r="I10" s="109">
        <f>H10/$H$23</f>
        <v>7.2192513368983954E-2</v>
      </c>
      <c r="J10" s="50">
        <v>0</v>
      </c>
      <c r="K10" s="109">
        <f>J10/$J$23</f>
        <v>0</v>
      </c>
      <c r="L10" s="50">
        <v>460</v>
      </c>
      <c r="M10" s="109">
        <f>L10/$L$23</f>
        <v>0.13142857142857142</v>
      </c>
      <c r="N10" s="50">
        <v>0</v>
      </c>
      <c r="O10" s="109">
        <f>N10/$N$23</f>
        <v>0</v>
      </c>
      <c r="P10" s="108"/>
    </row>
    <row r="11" spans="1:16">
      <c r="A11" s="51" t="s">
        <v>55</v>
      </c>
      <c r="B11" s="200">
        <v>40.31</v>
      </c>
      <c r="C11" s="200">
        <v>7.14</v>
      </c>
      <c r="D11" s="52"/>
      <c r="E11" s="76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108"/>
    </row>
    <row r="12" spans="1:16">
      <c r="A12" s="41" t="s">
        <v>56</v>
      </c>
      <c r="B12" s="201">
        <v>138.43</v>
      </c>
      <c r="C12" s="201">
        <v>0.26</v>
      </c>
      <c r="D12" s="53"/>
      <c r="E12" s="78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08"/>
    </row>
    <row r="13" spans="1:16" ht="26.25">
      <c r="A13" s="49" t="s">
        <v>40</v>
      </c>
      <c r="B13" s="202">
        <v>73.069999999999993</v>
      </c>
      <c r="C13" s="202">
        <v>12.95</v>
      </c>
      <c r="D13" s="50">
        <v>3090</v>
      </c>
      <c r="E13" s="109">
        <f>D13/$D$23</f>
        <v>0.22554744525547446</v>
      </c>
      <c r="F13" s="50">
        <v>1810</v>
      </c>
      <c r="G13" s="109">
        <f>F13/$F$23</f>
        <v>0.21807228915662652</v>
      </c>
      <c r="H13" s="50">
        <v>670</v>
      </c>
      <c r="I13" s="109">
        <f>H13/$H$23</f>
        <v>0.17914438502673796</v>
      </c>
      <c r="J13" s="50">
        <v>1400</v>
      </c>
      <c r="K13" s="109">
        <f>J13/$J$23</f>
        <v>0.76923076923076927</v>
      </c>
      <c r="L13" s="50">
        <v>1580</v>
      </c>
      <c r="M13" s="109">
        <f>L13/$L$23</f>
        <v>0.4514285714285714</v>
      </c>
      <c r="N13" s="50">
        <v>1022</v>
      </c>
      <c r="O13" s="109">
        <f>N13/$N$23</f>
        <v>0.48436018957345972</v>
      </c>
      <c r="P13" s="108"/>
    </row>
    <row r="14" spans="1:16">
      <c r="A14" s="41"/>
      <c r="B14" s="77"/>
      <c r="C14" s="77"/>
      <c r="D14" s="53"/>
      <c r="E14" s="78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08"/>
    </row>
    <row r="15" spans="1:16" ht="26.25">
      <c r="A15" s="49" t="s">
        <v>41</v>
      </c>
      <c r="B15" s="202">
        <v>255.17</v>
      </c>
      <c r="C15" s="202">
        <v>16.7</v>
      </c>
      <c r="D15" s="50">
        <v>4510</v>
      </c>
      <c r="E15" s="109">
        <f>D15/$D$23</f>
        <v>0.32919708029197081</v>
      </c>
      <c r="F15" s="50">
        <v>1770</v>
      </c>
      <c r="G15" s="109">
        <f>F15/$F$23</f>
        <v>0.21325301204819277</v>
      </c>
      <c r="H15" s="50">
        <v>230</v>
      </c>
      <c r="I15" s="109">
        <f>H15/$H$23</f>
        <v>6.1497326203208559E-2</v>
      </c>
      <c r="J15" s="50">
        <v>0</v>
      </c>
      <c r="K15" s="109">
        <f>J15/$J$23</f>
        <v>0</v>
      </c>
      <c r="L15" s="50">
        <v>0</v>
      </c>
      <c r="M15" s="109">
        <f>L15/$L$23</f>
        <v>0</v>
      </c>
      <c r="N15" s="50">
        <v>277</v>
      </c>
      <c r="O15" s="109">
        <f>N15/$N$23</f>
        <v>0.13127962085308056</v>
      </c>
      <c r="P15" s="108"/>
    </row>
    <row r="16" spans="1:16">
      <c r="A16" s="41"/>
      <c r="B16" s="77"/>
      <c r="C16" s="77"/>
      <c r="D16" s="53"/>
      <c r="E16" s="78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08"/>
    </row>
    <row r="17" spans="1:18" ht="39">
      <c r="A17" s="49" t="s">
        <v>42</v>
      </c>
      <c r="B17" s="202">
        <v>263.13</v>
      </c>
      <c r="C17" s="202">
        <v>25.37</v>
      </c>
      <c r="D17" s="50">
        <v>750</v>
      </c>
      <c r="E17" s="109">
        <f>D17/$D$23</f>
        <v>5.4744525547445258E-2</v>
      </c>
      <c r="F17" s="50">
        <v>0</v>
      </c>
      <c r="G17" s="109">
        <f>F17/$F$23</f>
        <v>0</v>
      </c>
      <c r="H17" s="50">
        <v>740</v>
      </c>
      <c r="I17" s="109">
        <f>H17/$H$23</f>
        <v>0.19786096256684493</v>
      </c>
      <c r="J17" s="50">
        <v>0</v>
      </c>
      <c r="K17" s="109">
        <f>J17/$J$23</f>
        <v>0</v>
      </c>
      <c r="L17" s="50">
        <v>0</v>
      </c>
      <c r="M17" s="109">
        <f>L17/$L$23</f>
        <v>0</v>
      </c>
      <c r="N17" s="50">
        <v>0</v>
      </c>
      <c r="O17" s="109">
        <f>N17/$N$23</f>
        <v>0</v>
      </c>
      <c r="P17" s="108"/>
    </row>
    <row r="18" spans="1:18">
      <c r="A18" s="37"/>
      <c r="B18" s="75"/>
      <c r="C18" s="75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108"/>
    </row>
    <row r="19" spans="1:18">
      <c r="A19" s="54"/>
      <c r="B19" s="74"/>
      <c r="C19" s="74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108"/>
    </row>
    <row r="20" spans="1:18">
      <c r="A20" s="55" t="s">
        <v>43</v>
      </c>
      <c r="B20" s="199">
        <v>509.63</v>
      </c>
      <c r="C20" s="199">
        <v>22.97</v>
      </c>
      <c r="D20" s="52">
        <v>0</v>
      </c>
      <c r="E20" s="111">
        <f>D20/$D$23</f>
        <v>0</v>
      </c>
      <c r="F20" s="52">
        <v>2160</v>
      </c>
      <c r="G20" s="111">
        <f>F20/$F$23</f>
        <v>0.26024096385542167</v>
      </c>
      <c r="H20" s="52">
        <v>1830</v>
      </c>
      <c r="I20" s="111">
        <f>H20/$H$23</f>
        <v>0.48930481283422461</v>
      </c>
      <c r="J20" s="52">
        <v>420</v>
      </c>
      <c r="K20" s="111">
        <f>J20/$J$23</f>
        <v>0.23076923076923078</v>
      </c>
      <c r="L20" s="56">
        <v>1460</v>
      </c>
      <c r="M20" s="111">
        <f>L20/$L$23</f>
        <v>0.41714285714285715</v>
      </c>
      <c r="N20" s="52">
        <v>811</v>
      </c>
      <c r="O20" s="111">
        <f>N20/$N$23</f>
        <v>0.38436018957345974</v>
      </c>
      <c r="P20" s="108"/>
    </row>
    <row r="21" spans="1:18">
      <c r="A21" s="57"/>
      <c r="B21" s="77"/>
      <c r="C21" s="77"/>
      <c r="D21" s="53"/>
      <c r="E21" s="53"/>
      <c r="F21" s="53"/>
      <c r="G21" s="53"/>
      <c r="H21" s="53"/>
      <c r="I21" s="53"/>
      <c r="J21" s="56"/>
      <c r="K21" s="53"/>
      <c r="L21" s="52"/>
      <c r="M21" s="53"/>
      <c r="N21" s="52"/>
      <c r="O21" s="53"/>
      <c r="P21" s="108"/>
      <c r="Q21" s="36"/>
      <c r="R21" s="143" t="s">
        <v>61</v>
      </c>
    </row>
    <row r="22" spans="1:18">
      <c r="A22" s="58"/>
      <c r="B22" s="79"/>
      <c r="C22" s="7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Q22" s="138" t="s">
        <v>0</v>
      </c>
      <c r="R22" s="139">
        <f>E25</f>
        <v>0.54020386077555793</v>
      </c>
    </row>
    <row r="23" spans="1:18">
      <c r="A23" s="60" t="s">
        <v>44</v>
      </c>
      <c r="B23" s="207">
        <v>234.19</v>
      </c>
      <c r="C23" s="207">
        <v>17.649999999999999</v>
      </c>
      <c r="D23" s="61">
        <f>SUM(D10:D20)</f>
        <v>13700</v>
      </c>
      <c r="E23" s="80">
        <f>B10*E10+B13*E13+B15*E15+B17*E17+B20*E20</f>
        <v>141.37135036496349</v>
      </c>
      <c r="F23" s="61">
        <f>SUM(F10:F20)</f>
        <v>8300</v>
      </c>
      <c r="G23" s="80">
        <f>B10*G10+B13*G13+B15*G15+B17*G17+B20*G20</f>
        <v>223.89489156626504</v>
      </c>
      <c r="H23" s="61">
        <f>SUM(H10:H20)</f>
        <v>3740</v>
      </c>
      <c r="I23" s="80">
        <f>C10*I10+C13*I13+C15*I15+C17*I17+C20*I20</f>
        <v>20.174866310160429</v>
      </c>
      <c r="J23" s="61">
        <f>SUM(J10:J20)</f>
        <v>1820</v>
      </c>
      <c r="K23" s="80">
        <f>C10*K10+C13*K13+C15*K15+C17*K17+C20*K20</f>
        <v>15.262307692307694</v>
      </c>
      <c r="L23" s="61">
        <f>SUM(L10:L20)</f>
        <v>3500</v>
      </c>
      <c r="M23" s="80">
        <f>C10*M10+C13*M13+C15*M15+C17*M17+C20*M20</f>
        <v>16.463428571428572</v>
      </c>
      <c r="N23" s="61">
        <f>SUM(N10:N20)</f>
        <v>2110</v>
      </c>
      <c r="O23" s="80">
        <f>C10*O10+C13*O13+C15*O15+C17*O17+C20*O20</f>
        <v>17.293587677725121</v>
      </c>
      <c r="Q23" s="140" t="s">
        <v>1</v>
      </c>
      <c r="R23" s="141">
        <f>G25</f>
        <v>0.85554028110915192</v>
      </c>
    </row>
    <row r="24" spans="1:18">
      <c r="A24" s="81" t="s">
        <v>57</v>
      </c>
      <c r="B24" s="208">
        <v>261.7</v>
      </c>
      <c r="C24" s="208">
        <v>23.45</v>
      </c>
      <c r="D24" s="63"/>
      <c r="E24" s="194"/>
      <c r="F24" s="63"/>
      <c r="G24" s="194"/>
      <c r="H24" s="84"/>
      <c r="I24" s="194"/>
      <c r="J24" s="63"/>
      <c r="K24" s="194"/>
      <c r="L24" s="63"/>
      <c r="M24" s="194"/>
      <c r="N24" s="63"/>
      <c r="O24" s="194"/>
      <c r="Q24" s="140" t="s">
        <v>35</v>
      </c>
      <c r="R24" s="141">
        <f>I25</f>
        <v>0.8603354503266708</v>
      </c>
    </row>
    <row r="25" spans="1:18">
      <c r="A25" s="62" t="s">
        <v>20</v>
      </c>
      <c r="E25" s="83">
        <f>E23/$B$24</f>
        <v>0.54020386077555793</v>
      </c>
      <c r="G25" s="83">
        <f>G23/$B$24</f>
        <v>0.85554028110915192</v>
      </c>
      <c r="I25" s="83">
        <f>I23/$C$24</f>
        <v>0.8603354503266708</v>
      </c>
      <c r="K25" s="83">
        <f>K23/$C$24</f>
        <v>0.65084467771034948</v>
      </c>
      <c r="M25" s="83">
        <f>M23/$C$24</f>
        <v>0.7020651842826684</v>
      </c>
      <c r="O25" s="83">
        <f>O23/$C$24</f>
        <v>0.73746642548934416</v>
      </c>
      <c r="Q25" s="140" t="s">
        <v>36</v>
      </c>
      <c r="R25" s="141">
        <f>K25</f>
        <v>0.65084467771034948</v>
      </c>
    </row>
    <row r="26" spans="1:18">
      <c r="Q26" s="140" t="s">
        <v>37</v>
      </c>
      <c r="R26" s="141">
        <f>M25</f>
        <v>0.7020651842826684</v>
      </c>
    </row>
    <row r="27" spans="1:18">
      <c r="A27" s="161" t="s">
        <v>115</v>
      </c>
      <c r="Q27" s="140" t="s">
        <v>38</v>
      </c>
      <c r="R27" s="142">
        <f>O25</f>
        <v>0.73746642548934416</v>
      </c>
    </row>
    <row r="28" spans="1:18">
      <c r="A28" s="161" t="s">
        <v>116</v>
      </c>
      <c r="G28" s="110"/>
    </row>
    <row r="29" spans="1:18">
      <c r="A29" s="161" t="s">
        <v>117</v>
      </c>
    </row>
  </sheetData>
  <mergeCells count="1">
    <mergeCell ref="A1:F1"/>
  </mergeCells>
  <phoneticPr fontId="13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6"/>
  <sheetViews>
    <sheetView workbookViewId="0"/>
  </sheetViews>
  <sheetFormatPr baseColWidth="10" defaultRowHeight="15"/>
  <sheetData>
    <row r="2" spans="3:6" ht="21">
      <c r="C2" s="193" t="s">
        <v>97</v>
      </c>
    </row>
    <row r="3" spans="3:6" ht="18.75">
      <c r="C3" s="187" t="s">
        <v>95</v>
      </c>
    </row>
    <row r="4" spans="3:6">
      <c r="C4" s="31" t="s">
        <v>138</v>
      </c>
    </row>
    <row r="5" spans="3:6" ht="18.75">
      <c r="C5" s="187" t="s">
        <v>96</v>
      </c>
    </row>
    <row r="6" spans="3:6">
      <c r="C6" s="31" t="s">
        <v>139</v>
      </c>
    </row>
    <row r="8" spans="3:6">
      <c r="C8" t="s">
        <v>107</v>
      </c>
    </row>
    <row r="11" spans="3:6" ht="21">
      <c r="C11" s="193" t="s">
        <v>108</v>
      </c>
    </row>
    <row r="13" spans="3:6">
      <c r="C13" t="s">
        <v>105</v>
      </c>
    </row>
    <row r="14" spans="3:6">
      <c r="C14" t="s">
        <v>106</v>
      </c>
    </row>
    <row r="15" spans="3:6">
      <c r="C15" t="s">
        <v>100</v>
      </c>
    </row>
    <row r="16" spans="3:6" ht="15" customHeight="1">
      <c r="D16" t="s">
        <v>102</v>
      </c>
      <c r="F16" t="s">
        <v>101</v>
      </c>
    </row>
    <row r="17" spans="3:4" ht="15" customHeight="1">
      <c r="D17" t="s">
        <v>104</v>
      </c>
    </row>
    <row r="18" spans="3:4" ht="15" customHeight="1">
      <c r="D18" t="s">
        <v>103</v>
      </c>
    </row>
    <row r="20" spans="3:4">
      <c r="C20" t="s">
        <v>110</v>
      </c>
    </row>
    <row r="21" spans="3:4">
      <c r="D21" t="s">
        <v>111</v>
      </c>
    </row>
    <row r="22" spans="3:4">
      <c r="D22" t="s">
        <v>112</v>
      </c>
    </row>
    <row r="24" spans="3:4" ht="21">
      <c r="C24" s="193" t="s">
        <v>109</v>
      </c>
    </row>
    <row r="25" spans="3:4">
      <c r="C25" t="s">
        <v>98</v>
      </c>
    </row>
    <row r="26" spans="3:4">
      <c r="C26" t="s">
        <v>99</v>
      </c>
    </row>
  </sheetData>
  <phoneticPr fontId="13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/>
  </sheetViews>
  <sheetFormatPr baseColWidth="10" defaultRowHeight="15"/>
  <cols>
    <col min="2" max="2" width="41.7109375" customWidth="1"/>
    <col min="5" max="5" width="10" bestFit="1" customWidth="1"/>
    <col min="6" max="6" width="10.42578125" bestFit="1" customWidth="1"/>
    <col min="7" max="7" width="13.7109375" bestFit="1" customWidth="1"/>
    <col min="8" max="8" width="8.28515625" bestFit="1" customWidth="1"/>
    <col min="12" max="12" width="12.28515625" bestFit="1" customWidth="1"/>
  </cols>
  <sheetData>
    <row r="1" spans="2:13" ht="18.75">
      <c r="C1" s="150"/>
    </row>
    <row r="3" spans="2:13">
      <c r="D3" s="134"/>
      <c r="E3" s="134"/>
      <c r="F3" s="135"/>
      <c r="G3" s="135"/>
      <c r="H3" s="152"/>
      <c r="I3" s="135"/>
      <c r="J3" s="135"/>
      <c r="K3" s="135"/>
      <c r="L3" s="135"/>
      <c r="M3" s="135"/>
    </row>
    <row r="4" spans="2:13">
      <c r="H4" s="158"/>
    </row>
    <row r="5" spans="2:13">
      <c r="H5" s="158"/>
    </row>
    <row r="6" spans="2:13">
      <c r="F6" s="151"/>
      <c r="G6" s="151"/>
      <c r="H6" s="157"/>
      <c r="I6" s="151"/>
      <c r="J6" s="151"/>
      <c r="K6" s="151"/>
      <c r="L6" s="151"/>
      <c r="M6" s="151"/>
    </row>
    <row r="7" spans="2:13">
      <c r="F7" s="151"/>
      <c r="G7" s="151"/>
      <c r="H7" s="157"/>
      <c r="I7" s="151"/>
      <c r="J7" s="151"/>
      <c r="K7" s="151"/>
      <c r="L7" s="151"/>
      <c r="M7" s="151"/>
    </row>
    <row r="8" spans="2:13">
      <c r="F8" s="151"/>
      <c r="G8" s="151"/>
      <c r="H8" s="157"/>
      <c r="I8" s="151"/>
      <c r="J8" s="151"/>
      <c r="K8" s="151"/>
      <c r="L8" s="151"/>
      <c r="M8" s="151"/>
    </row>
    <row r="9" spans="2:13">
      <c r="D9" s="159"/>
      <c r="F9" s="151"/>
      <c r="G9" s="151"/>
      <c r="H9" s="151"/>
      <c r="I9" s="151"/>
      <c r="J9" s="151"/>
      <c r="K9" s="151"/>
      <c r="L9" s="151"/>
      <c r="M9" s="151"/>
    </row>
    <row r="10" spans="2:13">
      <c r="C10" s="164" t="s">
        <v>0</v>
      </c>
      <c r="D10" s="164" t="s">
        <v>1</v>
      </c>
      <c r="E10" s="164" t="s">
        <v>23</v>
      </c>
      <c r="F10" s="164" t="s">
        <v>85</v>
      </c>
      <c r="G10" s="164" t="s">
        <v>25</v>
      </c>
      <c r="H10" s="164" t="s">
        <v>26</v>
      </c>
      <c r="I10" s="218"/>
      <c r="J10" s="218"/>
      <c r="K10" s="218"/>
      <c r="L10" s="218"/>
      <c r="M10" s="218"/>
    </row>
    <row r="11" spans="2:13">
      <c r="B11" t="s">
        <v>124</v>
      </c>
      <c r="C11" s="219">
        <v>380</v>
      </c>
      <c r="D11" s="219">
        <v>202</v>
      </c>
      <c r="E11" s="219">
        <v>288</v>
      </c>
      <c r="F11" s="219">
        <v>1081</v>
      </c>
      <c r="G11" s="219">
        <v>492</v>
      </c>
      <c r="H11" s="219">
        <v>245</v>
      </c>
      <c r="I11" s="218"/>
      <c r="J11" s="218"/>
      <c r="K11" s="218"/>
      <c r="L11" s="218"/>
      <c r="M11" s="218"/>
    </row>
    <row r="12" spans="2:13">
      <c r="B12" t="s">
        <v>125</v>
      </c>
      <c r="C12" s="219">
        <v>450</v>
      </c>
      <c r="D12" s="219">
        <v>272</v>
      </c>
      <c r="E12" s="219">
        <v>353</v>
      </c>
      <c r="F12" s="219">
        <v>306</v>
      </c>
      <c r="G12" s="219">
        <v>29</v>
      </c>
      <c r="H12" s="219">
        <v>253</v>
      </c>
      <c r="I12" s="151"/>
      <c r="J12" s="151"/>
      <c r="K12" s="151"/>
      <c r="L12" s="151"/>
      <c r="M12" s="151"/>
    </row>
    <row r="13" spans="2:13">
      <c r="B13" t="s">
        <v>126</v>
      </c>
      <c r="C13" s="219">
        <v>12867</v>
      </c>
      <c r="D13" s="219">
        <v>10007</v>
      </c>
      <c r="E13" s="219">
        <v>2180</v>
      </c>
      <c r="F13" s="219">
        <v>2712</v>
      </c>
      <c r="G13" s="219">
        <v>3104</v>
      </c>
      <c r="H13" s="219">
        <v>5283</v>
      </c>
      <c r="I13" s="151"/>
      <c r="J13" s="151"/>
      <c r="K13" s="151"/>
      <c r="L13" s="151"/>
      <c r="M13" s="151"/>
    </row>
    <row r="15" spans="2:13">
      <c r="B15" t="s">
        <v>27</v>
      </c>
      <c r="G15" s="149"/>
      <c r="K15" s="149"/>
    </row>
    <row r="16" spans="2:13">
      <c r="B16">
        <v>6</v>
      </c>
      <c r="C16">
        <f t="shared" ref="C16:H16" si="0">C11*$B$16</f>
        <v>2280</v>
      </c>
      <c r="D16">
        <f t="shared" si="0"/>
        <v>1212</v>
      </c>
      <c r="E16">
        <f t="shared" si="0"/>
        <v>1728</v>
      </c>
      <c r="F16">
        <f t="shared" si="0"/>
        <v>6486</v>
      </c>
      <c r="G16">
        <f t="shared" si="0"/>
        <v>2952</v>
      </c>
      <c r="H16">
        <f t="shared" si="0"/>
        <v>1470</v>
      </c>
    </row>
    <row r="17" spans="2:13">
      <c r="B17">
        <v>3</v>
      </c>
      <c r="C17">
        <f t="shared" ref="C17:H17" si="1">C12*$B$17</f>
        <v>1350</v>
      </c>
      <c r="D17">
        <f t="shared" si="1"/>
        <v>816</v>
      </c>
      <c r="E17">
        <f t="shared" si="1"/>
        <v>1059</v>
      </c>
      <c r="F17">
        <f t="shared" si="1"/>
        <v>918</v>
      </c>
      <c r="G17">
        <f t="shared" si="1"/>
        <v>87</v>
      </c>
      <c r="H17">
        <f t="shared" si="1"/>
        <v>759</v>
      </c>
      <c r="I17" s="135"/>
      <c r="J17" s="135"/>
      <c r="K17" s="135"/>
      <c r="L17" s="135"/>
    </row>
    <row r="18" spans="2:13">
      <c r="B18">
        <v>1</v>
      </c>
      <c r="C18">
        <f t="shared" ref="C18:H18" si="2">C13*$B$18</f>
        <v>12867</v>
      </c>
      <c r="D18">
        <f t="shared" si="2"/>
        <v>10007</v>
      </c>
      <c r="E18">
        <f t="shared" si="2"/>
        <v>2180</v>
      </c>
      <c r="F18">
        <f t="shared" si="2"/>
        <v>2712</v>
      </c>
      <c r="G18">
        <f t="shared" si="2"/>
        <v>3104</v>
      </c>
      <c r="H18">
        <f t="shared" si="2"/>
        <v>5283</v>
      </c>
      <c r="I18" s="151"/>
      <c r="J18" s="151"/>
      <c r="K18" s="151"/>
      <c r="L18" s="151"/>
      <c r="M18" s="151"/>
    </row>
    <row r="19" spans="2:13">
      <c r="B19" t="s">
        <v>127</v>
      </c>
      <c r="C19">
        <f t="shared" ref="C19:H19" si="3">SUM(C16:C18)</f>
        <v>16497</v>
      </c>
      <c r="D19">
        <f t="shared" si="3"/>
        <v>12035</v>
      </c>
      <c r="E19">
        <f t="shared" si="3"/>
        <v>4967</v>
      </c>
      <c r="F19">
        <f t="shared" si="3"/>
        <v>10116</v>
      </c>
      <c r="G19">
        <f t="shared" si="3"/>
        <v>6143</v>
      </c>
      <c r="H19">
        <f t="shared" si="3"/>
        <v>7512</v>
      </c>
      <c r="I19" s="151"/>
      <c r="J19" s="151"/>
      <c r="K19" s="151"/>
      <c r="L19" s="151"/>
    </row>
    <row r="20" spans="2:13">
      <c r="E20" s="120"/>
      <c r="F20" s="153"/>
      <c r="G20" s="153"/>
      <c r="H20" s="153"/>
      <c r="I20" s="153"/>
      <c r="J20" s="153"/>
      <c r="K20" s="153"/>
      <c r="L20" s="153"/>
    </row>
    <row r="22" spans="2:13">
      <c r="B22" s="219" t="s">
        <v>130</v>
      </c>
    </row>
  </sheetData>
  <phoneticPr fontId="13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zoomScale="90" workbookViewId="0">
      <selection activeCell="K23" sqref="K23:K24"/>
    </sheetView>
  </sheetViews>
  <sheetFormatPr baseColWidth="10" defaultRowHeight="12.75"/>
  <cols>
    <col min="1" max="1" width="5.42578125" style="1" customWidth="1"/>
    <col min="2" max="2" width="7.28515625" style="1" customWidth="1"/>
    <col min="3" max="3" width="37.28515625" style="1" bestFit="1" customWidth="1"/>
    <col min="4" max="5" width="11.42578125" style="1"/>
    <col min="6" max="6" width="12.28515625" style="1" bestFit="1" customWidth="1"/>
    <col min="7" max="7" width="12.85546875" style="1" bestFit="1" customWidth="1"/>
    <col min="8" max="8" width="7.7109375" style="1" customWidth="1"/>
    <col min="9" max="9" width="11.42578125" style="1"/>
    <col min="10" max="10" width="11.42578125" style="1" customWidth="1"/>
    <col min="11" max="16384" width="11.42578125" style="1"/>
  </cols>
  <sheetData>
    <row r="1" spans="1:12">
      <c r="A1" s="148" t="s">
        <v>79</v>
      </c>
      <c r="B1" s="148"/>
      <c r="F1" s="164" t="s">
        <v>0</v>
      </c>
      <c r="G1" s="164" t="s">
        <v>1</v>
      </c>
      <c r="I1" s="179" t="s">
        <v>3</v>
      </c>
      <c r="K1" s="1" t="s">
        <v>4</v>
      </c>
    </row>
    <row r="2" spans="1:12" ht="13.15" customHeight="1">
      <c r="A2" s="148" t="s">
        <v>80</v>
      </c>
      <c r="D2" s="2" t="s">
        <v>5</v>
      </c>
      <c r="F2" s="3">
        <f>Budgets!E10/1000</f>
        <v>131.0034</v>
      </c>
      <c r="G2" s="4">
        <f>Budgets!F10/1000</f>
        <v>79.452500000000001</v>
      </c>
      <c r="H2" s="4"/>
      <c r="I2" s="155"/>
      <c r="J2" s="4"/>
      <c r="K2" s="6">
        <f>I3</f>
        <v>30.414099999999998</v>
      </c>
      <c r="L2" s="4"/>
    </row>
    <row r="3" spans="1:12" ht="15">
      <c r="A3" s="148" t="s">
        <v>81</v>
      </c>
      <c r="D3" s="2" t="s">
        <v>6</v>
      </c>
      <c r="F3" s="180">
        <f>Budgets!E12/1000</f>
        <v>18.931999999999999</v>
      </c>
      <c r="G3" s="180">
        <f>Budgets!F12/1000</f>
        <v>11.482100000000001</v>
      </c>
      <c r="H3" s="184"/>
      <c r="I3" s="245">
        <f>F3+G3</f>
        <v>30.414099999999998</v>
      </c>
      <c r="J3" s="237">
        <f>SUM(F3:G3)</f>
        <v>30.414099999999998</v>
      </c>
      <c r="K3" s="235"/>
      <c r="L3" s="148"/>
    </row>
    <row r="4" spans="1:12" ht="11.45" customHeight="1">
      <c r="D4" s="153" t="s">
        <v>75</v>
      </c>
      <c r="E4" s="153"/>
      <c r="F4" s="153">
        <v>13500</v>
      </c>
      <c r="G4" s="153">
        <v>8300</v>
      </c>
      <c r="H4" s="4"/>
      <c r="L4" s="148"/>
    </row>
    <row r="5" spans="1:12" ht="9" customHeight="1">
      <c r="D5" s="238"/>
      <c r="E5" s="239"/>
      <c r="F5" s="239"/>
      <c r="G5" s="239"/>
      <c r="H5" s="240"/>
      <c r="I5" s="241"/>
    </row>
    <row r="6" spans="1:12" ht="12" customHeight="1">
      <c r="A6" s="1" t="s">
        <v>7</v>
      </c>
      <c r="D6" s="1" t="s">
        <v>8</v>
      </c>
      <c r="E6" s="2" t="s">
        <v>9</v>
      </c>
      <c r="H6" s="4"/>
      <c r="J6" s="1" t="s">
        <v>22</v>
      </c>
    </row>
    <row r="7" spans="1:12" hidden="1">
      <c r="F7" s="7"/>
      <c r="G7" s="7"/>
      <c r="H7" s="4"/>
      <c r="J7" s="8"/>
    </row>
    <row r="8" spans="1:12">
      <c r="B8" s="9" t="s">
        <v>11</v>
      </c>
      <c r="D8" s="211">
        <v>0.5</v>
      </c>
      <c r="H8" s="4"/>
    </row>
    <row r="9" spans="1:12" hidden="1">
      <c r="C9" s="10" t="s">
        <v>12</v>
      </c>
      <c r="D9" s="2"/>
      <c r="F9" s="10">
        <v>13700</v>
      </c>
      <c r="G9" s="10">
        <v>8300</v>
      </c>
      <c r="H9" s="4"/>
      <c r="I9" s="11">
        <f>SUM(F9:G9)</f>
        <v>22000</v>
      </c>
    </row>
    <row r="10" spans="1:12" ht="15" hidden="1">
      <c r="C10" s="12" t="s">
        <v>13</v>
      </c>
      <c r="D10" s="2"/>
      <c r="E10" s="13"/>
      <c r="F10" s="12">
        <f>46200/34000*F9</f>
        <v>18615.882352941178</v>
      </c>
      <c r="G10" s="12">
        <f>46200/34000*G9</f>
        <v>11278.235294117647</v>
      </c>
      <c r="H10" s="167"/>
      <c r="I10" s="12">
        <f>46200/34000*I9</f>
        <v>29894.117647058825</v>
      </c>
      <c r="J10" s="147">
        <f>46000/34000</f>
        <v>1.3529411764705883</v>
      </c>
    </row>
    <row r="11" spans="1:12">
      <c r="C11" s="2" t="s">
        <v>30</v>
      </c>
      <c r="D11" s="212">
        <v>0.25</v>
      </c>
      <c r="E11" s="22">
        <f>D11*D8</f>
        <v>0.125</v>
      </c>
      <c r="F11" s="160">
        <v>13680</v>
      </c>
      <c r="G11" s="160">
        <v>8657</v>
      </c>
      <c r="H11" s="189"/>
      <c r="I11" s="8">
        <f>SUM(F11:G11)</f>
        <v>22337</v>
      </c>
      <c r="K11" s="236"/>
    </row>
    <row r="12" spans="1:12">
      <c r="C12" s="186" t="s">
        <v>94</v>
      </c>
      <c r="D12" s="212"/>
      <c r="F12" s="180">
        <f>$E$11*$I$3*F11/$I$11</f>
        <v>2.3283391234274968</v>
      </c>
      <c r="G12" s="180">
        <f>$E$11*$I$3*G11/$I$11</f>
        <v>1.4734233765725029</v>
      </c>
      <c r="H12" s="184"/>
      <c r="I12" s="181">
        <f>SUM(F12:G12)</f>
        <v>3.8017624999999997</v>
      </c>
      <c r="J12" s="5">
        <f>K2*E11</f>
        <v>3.8017624999999997</v>
      </c>
    </row>
    <row r="13" spans="1:12" ht="1.9" customHeight="1">
      <c r="C13" s="186"/>
      <c r="D13" s="212"/>
      <c r="F13" s="182"/>
      <c r="G13" s="182"/>
      <c r="H13" s="184"/>
      <c r="I13" s="184"/>
      <c r="J13" s="5"/>
    </row>
    <row r="14" spans="1:12">
      <c r="C14" s="2" t="s">
        <v>84</v>
      </c>
      <c r="D14" s="212">
        <v>0.4</v>
      </c>
      <c r="E14" s="13">
        <f>D14*D8</f>
        <v>0.2</v>
      </c>
      <c r="F14" s="160">
        <v>2289</v>
      </c>
      <c r="G14" s="160">
        <v>2011</v>
      </c>
      <c r="H14" s="189"/>
      <c r="I14" s="8">
        <f>SUM(F14:G14)</f>
        <v>4300</v>
      </c>
    </row>
    <row r="15" spans="1:12" ht="13.15" customHeight="1">
      <c r="C15" s="174"/>
      <c r="D15" s="212"/>
      <c r="F15" s="180">
        <f>$E$14*$I$3*F14/$I$14</f>
        <v>3.2380406930232555</v>
      </c>
      <c r="G15" s="180">
        <f>$E$14*$I$3*G14/$I$14</f>
        <v>2.844779306976744</v>
      </c>
      <c r="H15" s="184"/>
      <c r="I15" s="181">
        <f>SUM(F15:G15)</f>
        <v>6.0828199999999999</v>
      </c>
      <c r="J15" s="5">
        <f>E14*K2</f>
        <v>6.0828199999999999</v>
      </c>
    </row>
    <row r="16" spans="1:12" hidden="1">
      <c r="D16" s="212"/>
      <c r="F16" s="7" t="s">
        <v>10</v>
      </c>
      <c r="G16" s="7" t="s">
        <v>10</v>
      </c>
      <c r="H16" s="168"/>
      <c r="I16" s="16"/>
      <c r="J16" s="5"/>
    </row>
    <row r="17" spans="2:12" hidden="1">
      <c r="C17" s="10" t="s">
        <v>14</v>
      </c>
      <c r="D17" s="212"/>
      <c r="F17" s="10">
        <v>3633</v>
      </c>
      <c r="G17" s="10">
        <v>2242</v>
      </c>
      <c r="H17" s="189"/>
    </row>
    <row r="18" spans="2:12">
      <c r="C18" s="2" t="s">
        <v>21</v>
      </c>
      <c r="D18" s="212">
        <v>0.3</v>
      </c>
      <c r="E18" s="13">
        <f>D18*$D$8</f>
        <v>0.15</v>
      </c>
      <c r="F18" s="160">
        <v>4321</v>
      </c>
      <c r="G18" s="160">
        <v>3686</v>
      </c>
      <c r="H18" s="168"/>
      <c r="I18" s="8">
        <f t="shared" ref="I18:I23" si="0">SUM(F18:G18)</f>
        <v>8007</v>
      </c>
      <c r="K18" s="2"/>
    </row>
    <row r="19" spans="2:12" ht="15" customHeight="1">
      <c r="D19" s="211"/>
      <c r="F19" s="180">
        <f>$E$18*$I$3*F18/$I$18</f>
        <v>2.461958150992881</v>
      </c>
      <c r="G19" s="180">
        <f>$E$18*$I$3*G18/$I$18</f>
        <v>2.1001568490071185</v>
      </c>
      <c r="H19" s="184"/>
      <c r="I19" s="181">
        <f t="shared" si="0"/>
        <v>4.5621149999999995</v>
      </c>
      <c r="J19" s="5">
        <f>E18*K2</f>
        <v>4.5621149999999995</v>
      </c>
    </row>
    <row r="20" spans="2:12">
      <c r="C20" s="24" t="s">
        <v>128</v>
      </c>
      <c r="D20" s="212">
        <v>0.04</v>
      </c>
      <c r="E20" s="13">
        <f>D20*$D$8</f>
        <v>0.02</v>
      </c>
      <c r="F20" s="160">
        <v>649</v>
      </c>
      <c r="G20" s="160">
        <v>1039</v>
      </c>
      <c r="H20" s="168"/>
      <c r="I20" s="8">
        <f t="shared" si="0"/>
        <v>1688</v>
      </c>
      <c r="J20" s="114"/>
      <c r="L20" s="148"/>
    </row>
    <row r="21" spans="2:12" ht="16.149999999999999" customHeight="1">
      <c r="D21" s="212"/>
      <c r="F21" s="180">
        <f>$E$20*$I$3*F20/$I$20</f>
        <v>0.23387145616113744</v>
      </c>
      <c r="G21" s="180">
        <f>$E$20*$I$3*G20/$I$20</f>
        <v>0.37441054383886258</v>
      </c>
      <c r="H21" s="184"/>
      <c r="I21" s="181">
        <f t="shared" si="0"/>
        <v>0.60828199999999999</v>
      </c>
      <c r="J21" s="5">
        <f>E20*K2</f>
        <v>0.60828199999999999</v>
      </c>
    </row>
    <row r="22" spans="2:12">
      <c r="C22" s="174" t="s">
        <v>83</v>
      </c>
      <c r="D22" s="212">
        <v>0.01</v>
      </c>
      <c r="E22" s="22">
        <f>D22*$D$8</f>
        <v>5.0000000000000001E-3</v>
      </c>
      <c r="F22" s="160">
        <f>Weiterbildung!C19</f>
        <v>16497</v>
      </c>
      <c r="G22" s="160">
        <f>Weiterbildung!D19</f>
        <v>12035</v>
      </c>
      <c r="H22" s="168"/>
      <c r="I22" s="8">
        <f t="shared" si="0"/>
        <v>28532</v>
      </c>
      <c r="J22" s="114"/>
    </row>
    <row r="23" spans="2:12" ht="14.45" customHeight="1">
      <c r="C23" s="148"/>
      <c r="D23" s="211"/>
      <c r="F23" s="180">
        <f>$E$22*$I$3*F22/$I$22</f>
        <v>8.7926084343894581E-2</v>
      </c>
      <c r="G23" s="180">
        <f>$E$22*$I$3*G22/$I$22</f>
        <v>6.4144415656105416E-2</v>
      </c>
      <c r="H23" s="184"/>
      <c r="I23" s="181">
        <f t="shared" si="0"/>
        <v>0.1520705</v>
      </c>
      <c r="J23" s="5">
        <f>E22*K2</f>
        <v>0.1520705</v>
      </c>
    </row>
    <row r="24" spans="2:12">
      <c r="B24" s="9" t="s">
        <v>15</v>
      </c>
      <c r="D24" s="211">
        <v>0.45</v>
      </c>
      <c r="H24" s="189"/>
    </row>
    <row r="25" spans="2:12">
      <c r="C25" s="24" t="s">
        <v>87</v>
      </c>
      <c r="D25" s="213">
        <v>0.7</v>
      </c>
      <c r="E25" s="25">
        <f>D25*D24</f>
        <v>0.315</v>
      </c>
      <c r="F25" s="195">
        <v>59.606999999999999</v>
      </c>
      <c r="G25" s="195">
        <v>44.643000000000001</v>
      </c>
      <c r="H25" s="189"/>
      <c r="I25" s="8">
        <f>SUM(F25:G25)</f>
        <v>104.25</v>
      </c>
    </row>
    <row r="26" spans="2:12">
      <c r="C26" s="2" t="s">
        <v>77</v>
      </c>
      <c r="D26" s="212"/>
      <c r="E26" s="13"/>
      <c r="F26" s="13">
        <f>Norm.Drittmittel!E25</f>
        <v>0.54020386077555793</v>
      </c>
      <c r="G26" s="13">
        <f>Norm.Drittmittel!G25</f>
        <v>0.85554028110915192</v>
      </c>
      <c r="H26" s="189"/>
    </row>
    <row r="27" spans="2:12">
      <c r="C27" s="2" t="s">
        <v>28</v>
      </c>
      <c r="D27" s="212"/>
      <c r="E27" s="13"/>
      <c r="F27" s="8">
        <f>F25/F26</f>
        <v>110.34167714837068</v>
      </c>
      <c r="G27" s="8">
        <f>G25/G26</f>
        <v>52.181061471615664</v>
      </c>
      <c r="H27" s="189"/>
      <c r="I27" s="8">
        <f>SUM(F27:H27)</f>
        <v>162.52273861998634</v>
      </c>
      <c r="J27" s="106"/>
    </row>
    <row r="28" spans="2:12" ht="13.9" customHeight="1">
      <c r="D28" s="212"/>
      <c r="E28" s="13"/>
      <c r="F28" s="180">
        <f>$E$25*$K$2*F27/$I$27</f>
        <v>6.5044558805007222</v>
      </c>
      <c r="G28" s="180">
        <f>$E$25*$K$2*G27/$I$27</f>
        <v>3.0759856194992765</v>
      </c>
      <c r="H28" s="184"/>
      <c r="I28" s="181">
        <f>SUM(F28:G28)</f>
        <v>9.5804414999999992</v>
      </c>
      <c r="J28" s="6">
        <f>E25*K2</f>
        <v>9.5804414999999992</v>
      </c>
    </row>
    <row r="29" spans="2:12">
      <c r="C29" s="24" t="s">
        <v>88</v>
      </c>
      <c r="D29" s="212">
        <v>0.25</v>
      </c>
      <c r="E29" s="13">
        <f>D29*D24</f>
        <v>0.1125</v>
      </c>
      <c r="F29" s="160">
        <v>253</v>
      </c>
      <c r="G29" s="160">
        <v>155</v>
      </c>
      <c r="H29" s="189"/>
      <c r="I29" s="1">
        <f>SUM(F29:G29)</f>
        <v>408</v>
      </c>
      <c r="J29" s="6"/>
      <c r="K29" s="2"/>
    </row>
    <row r="30" spans="2:12" ht="14.45" customHeight="1">
      <c r="D30" s="211"/>
      <c r="F30" s="180">
        <f>$E$29*$K$2*F29/$I$29</f>
        <v>2.1217189246323529</v>
      </c>
      <c r="G30" s="180">
        <f>$E$29*$K$2*G29/$I$29</f>
        <v>1.2998673253676472</v>
      </c>
      <c r="H30" s="184"/>
      <c r="I30" s="181">
        <f>SUM(F30:G30)</f>
        <v>3.4215862499999998</v>
      </c>
      <c r="J30" s="6">
        <f>E29*K2</f>
        <v>3.4215862499999998</v>
      </c>
    </row>
    <row r="31" spans="2:12" hidden="1">
      <c r="C31" s="1" t="s">
        <v>17</v>
      </c>
      <c r="D31" s="211">
        <v>0</v>
      </c>
      <c r="E31" s="13">
        <f>D31*D24</f>
        <v>0</v>
      </c>
      <c r="F31" s="17">
        <v>30</v>
      </c>
      <c r="G31" s="17">
        <v>20</v>
      </c>
      <c r="H31" s="169"/>
      <c r="I31" s="1">
        <f>SUM(F31:G31)</f>
        <v>50</v>
      </c>
      <c r="J31" s="20"/>
      <c r="K31" s="2"/>
    </row>
    <row r="32" spans="2:12" hidden="1">
      <c r="D32" s="211"/>
      <c r="F32" s="14">
        <f>$E$31*$K$2*F31/$I$31</f>
        <v>0</v>
      </c>
      <c r="G32" s="14">
        <f>$E$31*$K$2*G31/$I$31</f>
        <v>0</v>
      </c>
      <c r="H32" s="169"/>
      <c r="I32" s="14">
        <f>SUM(F32:H32)</f>
        <v>0</v>
      </c>
      <c r="J32" s="6">
        <f>E31*K2</f>
        <v>0</v>
      </c>
    </row>
    <row r="33" spans="2:14" hidden="1">
      <c r="C33" s="2" t="s">
        <v>18</v>
      </c>
      <c r="D33" s="211"/>
      <c r="E33" s="21"/>
      <c r="H33" s="189"/>
    </row>
    <row r="34" spans="2:14" hidden="1">
      <c r="D34" s="211"/>
      <c r="H34" s="189"/>
    </row>
    <row r="35" spans="2:14">
      <c r="C35" s="148" t="s">
        <v>76</v>
      </c>
      <c r="D35" s="212">
        <v>0.05</v>
      </c>
      <c r="E35" s="178">
        <f>D35*D24</f>
        <v>2.2500000000000003E-2</v>
      </c>
      <c r="F35" s="160">
        <v>6</v>
      </c>
      <c r="G35" s="160">
        <v>7</v>
      </c>
      <c r="H35" s="189"/>
      <c r="I35" s="8">
        <f>SUM(F35:G35)</f>
        <v>13</v>
      </c>
    </row>
    <row r="36" spans="2:14">
      <c r="C36" s="148"/>
      <c r="D36" s="212"/>
      <c r="E36" s="13"/>
      <c r="F36" s="180">
        <f>$E$35*$K$2*F35/$I$35</f>
        <v>0.3158387307692308</v>
      </c>
      <c r="G36" s="180">
        <f>$E$35*$K$2*G35/$I$35</f>
        <v>0.36847851923076919</v>
      </c>
      <c r="H36" s="184"/>
      <c r="I36" s="181">
        <f>SUM(F36:G36)</f>
        <v>0.68431724999999999</v>
      </c>
      <c r="J36" s="6">
        <f>E35*K2</f>
        <v>0.68431724999999999</v>
      </c>
    </row>
    <row r="37" spans="2:14" ht="1.1499999999999999" customHeight="1">
      <c r="D37" s="211"/>
      <c r="H37" s="189"/>
    </row>
    <row r="38" spans="2:14">
      <c r="B38" s="9" t="s">
        <v>19</v>
      </c>
      <c r="D38" s="211">
        <v>0.05</v>
      </c>
      <c r="H38" s="189"/>
    </row>
    <row r="39" spans="2:14">
      <c r="C39" s="148" t="s">
        <v>129</v>
      </c>
      <c r="D39" s="212">
        <v>0.2</v>
      </c>
      <c r="E39" s="22">
        <f>D39*D38</f>
        <v>1.0000000000000002E-2</v>
      </c>
      <c r="F39" s="160">
        <v>6501</v>
      </c>
      <c r="G39" s="160">
        <v>3334</v>
      </c>
      <c r="H39" s="189"/>
      <c r="I39" s="8">
        <f>SUM(F39:G39)</f>
        <v>9835</v>
      </c>
    </row>
    <row r="40" spans="2:14">
      <c r="C40" s="2" t="s">
        <v>77</v>
      </c>
      <c r="D40" s="212"/>
      <c r="E40" s="22"/>
      <c r="F40" s="191">
        <f>Gleichstellung!D24</f>
        <v>1.1579983775891938</v>
      </c>
      <c r="G40" s="191">
        <f>Gleichstellung!F24</f>
        <v>0.98637949935260671</v>
      </c>
      <c r="H40" s="189"/>
      <c r="I40" s="8"/>
    </row>
    <row r="41" spans="2:14">
      <c r="C41" s="2" t="s">
        <v>28</v>
      </c>
      <c r="D41" s="212"/>
      <c r="E41" s="22"/>
      <c r="F41" s="8">
        <f>F39/F40</f>
        <v>5613.9975027722057</v>
      </c>
      <c r="G41" s="8">
        <f>G39/G40</f>
        <v>3380.0378071403693</v>
      </c>
      <c r="H41" s="189"/>
      <c r="I41" s="8">
        <f>SUM(F41:H41)</f>
        <v>8994.035309912575</v>
      </c>
    </row>
    <row r="42" spans="2:14">
      <c r="D42" s="212"/>
      <c r="E42" s="22"/>
      <c r="F42" s="180">
        <f>$E$39*$K$2*F41/$I$41</f>
        <v>0.18984212932862485</v>
      </c>
      <c r="G42" s="180">
        <f>$E$39*$K$2*G41/$I$41</f>
        <v>0.11429887067137519</v>
      </c>
      <c r="H42" s="184"/>
      <c r="I42" s="181">
        <f>SUM(F42:G42)</f>
        <v>0.30414100000000005</v>
      </c>
      <c r="J42" s="6">
        <f>E39*K2</f>
        <v>0.30414100000000005</v>
      </c>
    </row>
    <row r="43" spans="2:14">
      <c r="C43" s="24" t="s">
        <v>93</v>
      </c>
      <c r="D43" s="212">
        <v>0.4</v>
      </c>
      <c r="E43" s="22">
        <f>D43*D38</f>
        <v>2.0000000000000004E-2</v>
      </c>
      <c r="F43" s="160">
        <v>576</v>
      </c>
      <c r="G43" s="160">
        <v>207</v>
      </c>
      <c r="H43" s="184"/>
      <c r="I43" s="8">
        <f>SUM(F43:G43)</f>
        <v>783</v>
      </c>
      <c r="J43" s="6"/>
    </row>
    <row r="44" spans="2:14">
      <c r="C44" s="24" t="s">
        <v>77</v>
      </c>
      <c r="D44" s="212"/>
      <c r="E44" s="22"/>
      <c r="F44" s="192">
        <f>Gleichstellung!D75</f>
        <v>1.2330719368635881</v>
      </c>
      <c r="G44" s="192">
        <f>Gleichstellung!F75</f>
        <v>1.0769050363251449</v>
      </c>
      <c r="H44" s="184"/>
      <c r="I44" s="8"/>
      <c r="J44" s="6"/>
    </row>
    <row r="45" spans="2:14">
      <c r="C45" s="2" t="s">
        <v>28</v>
      </c>
      <c r="D45" s="212"/>
      <c r="E45" s="22"/>
      <c r="F45" s="112">
        <f>F43/F44</f>
        <v>467.12603115848998</v>
      </c>
      <c r="G45" s="112">
        <f>G43/G44</f>
        <v>192.21750573882679</v>
      </c>
      <c r="H45" s="184"/>
      <c r="I45" s="8">
        <f>SUM(F45:G45)</f>
        <v>659.34353689731677</v>
      </c>
      <c r="J45" s="6"/>
    </row>
    <row r="46" spans="2:14">
      <c r="D46" s="212"/>
      <c r="E46" s="22"/>
      <c r="F46" s="180">
        <f>$E$43*$K$2*F45/$I$45</f>
        <v>0.43095039320814643</v>
      </c>
      <c r="G46" s="180">
        <f>G45/I45*E43*K2</f>
        <v>0.1773316067918537</v>
      </c>
      <c r="H46" s="184"/>
      <c r="I46" s="181">
        <f>SUM(F46:G46)</f>
        <v>0.6082820000000001</v>
      </c>
      <c r="J46" s="6">
        <f>E43*K2</f>
        <v>0.6082820000000001</v>
      </c>
    </row>
    <row r="47" spans="2:14">
      <c r="C47" s="2" t="s">
        <v>92</v>
      </c>
      <c r="D47" s="212">
        <v>0.4</v>
      </c>
      <c r="E47" s="172">
        <f>D47*D38</f>
        <v>2.0000000000000004E-2</v>
      </c>
      <c r="F47" s="160">
        <v>54</v>
      </c>
      <c r="G47" s="160">
        <v>21</v>
      </c>
      <c r="H47" s="189"/>
      <c r="I47" s="8">
        <f>SUM(F47:G47)</f>
        <v>75</v>
      </c>
      <c r="M47" s="23"/>
      <c r="N47" s="23"/>
    </row>
    <row r="48" spans="2:14">
      <c r="C48" s="24" t="s">
        <v>77</v>
      </c>
      <c r="D48" s="173"/>
      <c r="E48" s="172"/>
      <c r="F48" s="192">
        <f>Gleichstellung!D49</f>
        <v>1.1967541395595962</v>
      </c>
      <c r="G48" s="192">
        <f>Gleichstellung!F49</f>
        <v>1.0392972391011315</v>
      </c>
      <c r="H48" s="189"/>
      <c r="M48" s="23"/>
      <c r="N48" s="23"/>
    </row>
    <row r="49" spans="1:14">
      <c r="C49" s="2" t="s">
        <v>28</v>
      </c>
      <c r="D49" s="170"/>
      <c r="E49" s="171"/>
      <c r="F49" s="112">
        <f>F47/F48</f>
        <v>45.12204989729296</v>
      </c>
      <c r="G49" s="112">
        <f>G47/G48</f>
        <v>20.205961499678864</v>
      </c>
      <c r="H49" s="20"/>
      <c r="I49" s="4">
        <f>SUM(F49:G49)</f>
        <v>65.328011396971817</v>
      </c>
      <c r="M49" s="23"/>
      <c r="N49" s="23"/>
    </row>
    <row r="50" spans="1:14">
      <c r="A50" s="2" t="s">
        <v>86</v>
      </c>
      <c r="F50" s="180">
        <f>$E$47*$K$2*F49/$I$49</f>
        <v>0.42014030687144754</v>
      </c>
      <c r="G50" s="180">
        <f>$E$47*$K$2*G49/$I$49</f>
        <v>0.18814169312855264</v>
      </c>
      <c r="H50" s="184"/>
      <c r="I50" s="181">
        <f>SUM(F50:G50)</f>
        <v>0.60828200000000021</v>
      </c>
      <c r="J50" s="6">
        <f>E47*K2</f>
        <v>0.6082820000000001</v>
      </c>
    </row>
    <row r="51" spans="1:14" ht="3.6" customHeight="1">
      <c r="D51" s="25"/>
      <c r="E51" s="26"/>
      <c r="F51" s="20"/>
      <c r="G51" s="20"/>
      <c r="H51" s="20"/>
      <c r="I51" s="165"/>
      <c r="M51" s="6"/>
      <c r="N51" s="6"/>
    </row>
    <row r="52" spans="1:14">
      <c r="C52" s="148" t="s">
        <v>73</v>
      </c>
      <c r="D52" s="20"/>
      <c r="E52" s="20"/>
      <c r="F52" s="231">
        <f>F12+F15+F28+F30+F32+F19+F42+F50+F21+F23+F46+F36</f>
        <v>18.333081873259186</v>
      </c>
      <c r="G52" s="231">
        <f>G12+G15+G28+G30+G32+G19+G42+G50+G21+G23+G46+G36</f>
        <v>12.081018126740807</v>
      </c>
      <c r="H52" s="221"/>
      <c r="I52" s="244">
        <f>I12+I15+I19+I28+I30+I32+I34+I42+I50+I21+I23+I46+I36</f>
        <v>30.414099999999998</v>
      </c>
    </row>
    <row r="53" spans="1:14">
      <c r="E53" s="2" t="s">
        <v>29</v>
      </c>
      <c r="F53" s="232">
        <f>F52-F3</f>
        <v>-0.5989181267408128</v>
      </c>
      <c r="G53" s="232">
        <f>G52-G3</f>
        <v>0.59891812674080569</v>
      </c>
      <c r="H53" s="221"/>
      <c r="I53" s="237">
        <f>SUM(F52:G52)</f>
        <v>30.414099999999991</v>
      </c>
      <c r="J53" s="5">
        <f>SUM(J12:J50)</f>
        <v>30.414099999999998</v>
      </c>
    </row>
    <row r="54" spans="1:14" ht="15">
      <c r="E54" s="146"/>
      <c r="F54" s="146"/>
      <c r="G54" s="146"/>
      <c r="H54" s="146"/>
      <c r="L54" s="146"/>
    </row>
    <row r="55" spans="1:14" ht="15">
      <c r="J55" s="146"/>
      <c r="K55" s="146"/>
    </row>
    <row r="56" spans="1:14">
      <c r="B56" s="230" t="s">
        <v>78</v>
      </c>
    </row>
    <row r="58" spans="1:14">
      <c r="C58" s="210" t="s">
        <v>121</v>
      </c>
    </row>
    <row r="59" spans="1:14">
      <c r="C59" s="2" t="s">
        <v>122</v>
      </c>
    </row>
    <row r="61" spans="1:14">
      <c r="C61" s="2" t="s">
        <v>145</v>
      </c>
    </row>
    <row r="64" spans="1:14">
      <c r="A64" s="154"/>
      <c r="F64" s="23"/>
      <c r="G64" s="23"/>
    </row>
    <row r="65" spans="3:9">
      <c r="C65" s="148"/>
      <c r="F65" s="23"/>
      <c r="G65" s="23"/>
    </row>
    <row r="73" spans="3:9">
      <c r="E73" s="154"/>
      <c r="F73" s="175"/>
      <c r="G73" s="176"/>
    </row>
    <row r="74" spans="3:9">
      <c r="F74" s="5"/>
      <c r="I74" s="8"/>
    </row>
    <row r="76" spans="3:9">
      <c r="I76" s="178"/>
    </row>
    <row r="78" spans="3:9">
      <c r="F78" s="177"/>
    </row>
    <row r="80" spans="3:9">
      <c r="E80" s="2"/>
    </row>
    <row r="82" spans="6:6">
      <c r="F82" s="177"/>
    </row>
  </sheetData>
  <protectedRanges>
    <protectedRange sqref="D8:D47" name="Bereich1"/>
    <protectedRange sqref="F11:G11" name="Bereich2"/>
    <protectedRange sqref="F14" name="Bereich3"/>
    <protectedRange sqref="F18:G18" name="Bereich4"/>
    <protectedRange sqref="F25:G25" name="Bereich5"/>
    <protectedRange sqref="F39:G39" name="Bereich6"/>
    <protectedRange sqref="F47:G47" name="Bereich7"/>
  </protectedRanges>
  <phoneticPr fontId="13" type="noConversion"/>
  <pageMargins left="0.39370078740157483" right="0.54" top="0.45" bottom="0.19685039370078741" header="0.25" footer="0.19685039370078741"/>
  <pageSetup paperSize="9" orientation="landscape" r:id="rId1"/>
  <headerFooter alignWithMargins="0">
    <oddHeader>&amp;L&amp;"Calibri,Fett" Vertraulich&amp;C&amp;D&amp;RSeite &amp;P</oddHeader>
    <oddFooter xml:space="preserve">&amp;R&amp;A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80" workbookViewId="0">
      <selection activeCell="A4" sqref="A4"/>
    </sheetView>
  </sheetViews>
  <sheetFormatPr baseColWidth="10" defaultRowHeight="12.75"/>
  <cols>
    <col min="1" max="1" width="4.140625" style="1" customWidth="1"/>
    <col min="2" max="2" width="4.85546875" style="1" customWidth="1"/>
    <col min="3" max="3" width="34.28515625" style="1" customWidth="1"/>
    <col min="4" max="5" width="11.42578125" style="1"/>
    <col min="6" max="7" width="13.28515625" style="1" bestFit="1" customWidth="1"/>
    <col min="8" max="8" width="14.28515625" style="1" customWidth="1"/>
    <col min="9" max="9" width="13.28515625" style="1" bestFit="1" customWidth="1"/>
    <col min="10" max="10" width="8.85546875" style="1" customWidth="1"/>
    <col min="11" max="11" width="9.7109375" style="1" customWidth="1"/>
    <col min="12" max="16384" width="11.42578125" style="1"/>
  </cols>
  <sheetData>
    <row r="1" spans="1:15">
      <c r="A1" s="148" t="s">
        <v>79</v>
      </c>
      <c r="B1" s="148"/>
      <c r="F1" s="164" t="s">
        <v>23</v>
      </c>
      <c r="G1" s="164" t="s">
        <v>85</v>
      </c>
      <c r="H1" s="164" t="s">
        <v>25</v>
      </c>
      <c r="I1" s="164" t="s">
        <v>26</v>
      </c>
      <c r="K1" s="179" t="s">
        <v>3</v>
      </c>
      <c r="M1" s="1" t="s">
        <v>4</v>
      </c>
    </row>
    <row r="2" spans="1:15" ht="15">
      <c r="A2" s="148" t="s">
        <v>80</v>
      </c>
      <c r="D2" s="2" t="s">
        <v>5</v>
      </c>
      <c r="F2" s="4">
        <f>Budgets!H10/1000</f>
        <v>31.743899999999996</v>
      </c>
      <c r="G2" s="4">
        <f>Budgets!J10/1000</f>
        <v>24.266800000000003</v>
      </c>
      <c r="H2" s="4">
        <f>Budgets!K10/1000</f>
        <v>17.168100000000003</v>
      </c>
      <c r="I2" s="4">
        <f>Budgets!I10/1000</f>
        <v>13.3521</v>
      </c>
      <c r="J2" s="4"/>
      <c r="K2" s="155"/>
      <c r="L2" s="4"/>
      <c r="M2" s="5">
        <f>SUM(F2:I2)</f>
        <v>86.530900000000003</v>
      </c>
      <c r="N2" s="4"/>
      <c r="O2" s="198"/>
    </row>
    <row r="3" spans="1:15" ht="15">
      <c r="A3" s="148" t="s">
        <v>81</v>
      </c>
      <c r="D3" s="2" t="s">
        <v>6</v>
      </c>
      <c r="F3" s="183">
        <f>Budgets!H12/1000</f>
        <v>4.5875000000000004</v>
      </c>
      <c r="G3" s="183">
        <f>Budgets!J12/1000</f>
        <v>3.5068999999999999</v>
      </c>
      <c r="H3" s="183">
        <f>Budgets!K12/1000</f>
        <v>2.4811000000000001</v>
      </c>
      <c r="I3" s="183">
        <f>Budgets!I12/1000</f>
        <v>1.9296</v>
      </c>
      <c r="K3" s="5">
        <f>SUM(F3,G3,H3,I3)</f>
        <v>12.505100000000001</v>
      </c>
      <c r="L3" s="237">
        <f>SUM(F3:I3)</f>
        <v>12.505100000000001</v>
      </c>
      <c r="M3" s="235"/>
      <c r="N3" s="148"/>
    </row>
    <row r="4" spans="1:15">
      <c r="D4" s="153" t="s">
        <v>75</v>
      </c>
      <c r="F4" s="153">
        <v>3740</v>
      </c>
      <c r="G4" s="153">
        <v>3500</v>
      </c>
      <c r="H4" s="153">
        <v>2110</v>
      </c>
      <c r="I4" s="153">
        <v>1820</v>
      </c>
      <c r="K4" s="8">
        <f>SUM(F4:I4)</f>
        <v>11170</v>
      </c>
      <c r="M4" s="237"/>
      <c r="N4" s="148"/>
      <c r="O4" s="198"/>
    </row>
    <row r="5" spans="1:15" ht="4.5" customHeight="1">
      <c r="D5" s="2"/>
      <c r="K5" s="222"/>
    </row>
    <row r="6" spans="1:15">
      <c r="A6" s="1" t="s">
        <v>7</v>
      </c>
      <c r="D6" s="1" t="s">
        <v>8</v>
      </c>
      <c r="E6" s="2" t="s">
        <v>9</v>
      </c>
    </row>
    <row r="7" spans="1:15">
      <c r="B7" s="9" t="s">
        <v>11</v>
      </c>
      <c r="D7" s="211">
        <v>0.8</v>
      </c>
      <c r="L7" s="1" t="s">
        <v>22</v>
      </c>
    </row>
    <row r="8" spans="1:15" hidden="1">
      <c r="C8" s="10" t="s">
        <v>12</v>
      </c>
      <c r="D8" s="2"/>
      <c r="F8" s="10">
        <v>3740</v>
      </c>
      <c r="G8" s="10">
        <v>3500</v>
      </c>
      <c r="H8" s="10">
        <v>2110</v>
      </c>
      <c r="I8" s="10">
        <v>1820</v>
      </c>
      <c r="K8" s="11">
        <f>SUM(F8:G8)</f>
        <v>7240</v>
      </c>
    </row>
    <row r="9" spans="1:15" ht="15" hidden="1">
      <c r="C9" s="12" t="s">
        <v>13</v>
      </c>
      <c r="D9" s="2"/>
      <c r="E9" s="13"/>
      <c r="F9" s="12">
        <f>F8*46200/34000</f>
        <v>5082</v>
      </c>
      <c r="G9" s="12">
        <f>G8*46200/34000</f>
        <v>4755.8823529411766</v>
      </c>
      <c r="H9" s="12">
        <f>H8*46200/34000</f>
        <v>2867.1176470588234</v>
      </c>
      <c r="I9" s="12">
        <f>I8*46200/34000</f>
        <v>2473.0588235294117</v>
      </c>
      <c r="J9" s="8"/>
      <c r="K9" s="12">
        <f>46200/34000*K8</f>
        <v>9837.8823529411766</v>
      </c>
      <c r="L9" s="147">
        <f>46000/34000</f>
        <v>1.3529411764705883</v>
      </c>
    </row>
    <row r="10" spans="1:15">
      <c r="C10" s="2" t="s">
        <v>30</v>
      </c>
      <c r="D10" s="212">
        <v>0.25</v>
      </c>
      <c r="E10" s="13">
        <f>D10*D7</f>
        <v>0.2</v>
      </c>
      <c r="F10" s="160">
        <v>5178</v>
      </c>
      <c r="G10" s="160">
        <v>4745</v>
      </c>
      <c r="H10" s="160">
        <v>2096</v>
      </c>
      <c r="I10" s="160">
        <v>2718</v>
      </c>
      <c r="J10" s="188"/>
      <c r="K10" s="8">
        <f>SUM(F10:I10)</f>
        <v>14737</v>
      </c>
      <c r="O10" s="198"/>
    </row>
    <row r="11" spans="1:15" ht="15">
      <c r="C11"/>
      <c r="D11" s="212"/>
      <c r="F11" s="180">
        <f>$E$10*$K$3*F10/$K$10</f>
        <v>0.87875969057474401</v>
      </c>
      <c r="G11" s="180">
        <f>$E$10*$K$3*G10/$K$10</f>
        <v>0.80527515098052538</v>
      </c>
      <c r="H11" s="180">
        <f>$E$10*$K$3*H10/$K$10</f>
        <v>0.35571269050688747</v>
      </c>
      <c r="I11" s="180">
        <f>$E$10*$K$3*I10/$K$10</f>
        <v>0.4612724679378436</v>
      </c>
      <c r="J11" s="182"/>
      <c r="K11" s="180">
        <f>SUM(F11:I11)</f>
        <v>2.5010200000000009</v>
      </c>
      <c r="L11" s="5">
        <f>E10*$K$3</f>
        <v>2.5010200000000005</v>
      </c>
    </row>
    <row r="12" spans="1:15">
      <c r="C12" s="2" t="s">
        <v>31</v>
      </c>
      <c r="D12" s="212">
        <v>0.4</v>
      </c>
      <c r="E12" s="13">
        <f>D12*D7</f>
        <v>0.32000000000000006</v>
      </c>
      <c r="F12" s="160">
        <v>1273</v>
      </c>
      <c r="G12" s="160">
        <v>1037</v>
      </c>
      <c r="H12" s="160">
        <v>681</v>
      </c>
      <c r="I12" s="160">
        <v>489</v>
      </c>
      <c r="J12" s="15"/>
      <c r="K12" s="8">
        <f>SUM(F12:I12)</f>
        <v>3480</v>
      </c>
      <c r="O12" s="198"/>
    </row>
    <row r="13" spans="1:15">
      <c r="C13" s="174"/>
      <c r="D13" s="212"/>
      <c r="F13" s="180">
        <f>$E$12*$K$3*F12/$K$12</f>
        <v>1.4638153839080461</v>
      </c>
      <c r="G13" s="180">
        <f>$E$12*$K$3*G12/$K$12</f>
        <v>1.1924403402298853</v>
      </c>
      <c r="H13" s="180">
        <f>$E$12*$K$3*H12/$K$12</f>
        <v>0.78307798620689673</v>
      </c>
      <c r="I13" s="180">
        <f>$E$12*$K$3*I12/$K$12</f>
        <v>0.56229828965517248</v>
      </c>
      <c r="J13" s="182"/>
      <c r="K13" s="180">
        <f>SUM(F13:I13)</f>
        <v>4.0016320000000007</v>
      </c>
      <c r="L13" s="5">
        <f>E12*$K$3</f>
        <v>4.0016320000000007</v>
      </c>
    </row>
    <row r="14" spans="1:15">
      <c r="C14" s="2" t="s">
        <v>21</v>
      </c>
      <c r="D14" s="212">
        <v>0.3</v>
      </c>
      <c r="E14" s="13">
        <f>D14*$D$7</f>
        <v>0.24</v>
      </c>
      <c r="F14" s="160">
        <v>1882</v>
      </c>
      <c r="G14" s="160">
        <v>1595</v>
      </c>
      <c r="H14" s="160">
        <v>870</v>
      </c>
      <c r="I14" s="160">
        <v>794</v>
      </c>
      <c r="J14" s="20"/>
      <c r="K14" s="8">
        <f>SUM(F14:I14)</f>
        <v>5141</v>
      </c>
      <c r="M14" s="2"/>
      <c r="O14" s="198"/>
    </row>
    <row r="15" spans="1:15">
      <c r="D15" s="2"/>
      <c r="F15" s="180">
        <f>E14*$K$3*F14/K14</f>
        <v>1.0986779941645595</v>
      </c>
      <c r="G15" s="180">
        <f>E14*$K$3*G14/K14</f>
        <v>0.93113251896518201</v>
      </c>
      <c r="H15" s="180">
        <f>E14*$K$3*H14/K14</f>
        <v>0.50789046489009915</v>
      </c>
      <c r="I15" s="180">
        <f>E14*$K$3*I14/K14</f>
        <v>0.46352302198015954</v>
      </c>
      <c r="J15" s="184"/>
      <c r="K15" s="181">
        <f>SUM(F15:J15)</f>
        <v>3.0012240000000001</v>
      </c>
      <c r="L15" s="5">
        <f>E14*$K$3</f>
        <v>3.0012240000000001</v>
      </c>
    </row>
    <row r="16" spans="1:15">
      <c r="C16" s="24" t="s">
        <v>128</v>
      </c>
      <c r="D16" s="212">
        <v>0.04</v>
      </c>
      <c r="E16" s="13">
        <f>D16*$D$7</f>
        <v>3.2000000000000001E-2</v>
      </c>
      <c r="F16" s="160">
        <v>1219</v>
      </c>
      <c r="G16" s="160">
        <v>247</v>
      </c>
      <c r="H16" s="160">
        <v>161</v>
      </c>
      <c r="I16" s="160">
        <v>117</v>
      </c>
      <c r="J16" s="15"/>
      <c r="K16" s="8">
        <f>SUM(F16:I16)</f>
        <v>1744</v>
      </c>
      <c r="L16" s="5"/>
      <c r="M16" s="148"/>
      <c r="O16" s="198"/>
    </row>
    <row r="17" spans="2:15">
      <c r="D17" s="2"/>
      <c r="F17" s="180">
        <f>E16*$K$3*F16/K16</f>
        <v>0.2797012275229358</v>
      </c>
      <c r="G17" s="180">
        <f>E16*$K$3*G16/K16</f>
        <v>5.6674489908256888E-2</v>
      </c>
      <c r="H17" s="180">
        <f>E16*$K$3*H16/K16</f>
        <v>3.694167155963303E-2</v>
      </c>
      <c r="I17" s="180">
        <f>E16*$K$3*I16/K16</f>
        <v>2.6845811009174315E-2</v>
      </c>
      <c r="J17" s="184"/>
      <c r="K17" s="181">
        <f>SUM(F17:J17)</f>
        <v>0.40016320000000005</v>
      </c>
      <c r="L17" s="5">
        <f>E16*$K$3</f>
        <v>0.40016320000000005</v>
      </c>
    </row>
    <row r="18" spans="2:15">
      <c r="C18" s="174" t="s">
        <v>83</v>
      </c>
      <c r="D18" s="212">
        <v>0.01</v>
      </c>
      <c r="E18" s="22">
        <f>D18*$D$7</f>
        <v>8.0000000000000002E-3</v>
      </c>
      <c r="F18" s="160">
        <f>Weiterbildung!E19</f>
        <v>4967</v>
      </c>
      <c r="G18" s="160">
        <f>Weiterbildung!F19</f>
        <v>10116</v>
      </c>
      <c r="H18" s="160">
        <f>Weiterbildung!G19</f>
        <v>6143</v>
      </c>
      <c r="I18" s="160">
        <f>Weiterbildung!H19</f>
        <v>7512</v>
      </c>
      <c r="J18" s="15"/>
      <c r="K18" s="8">
        <f>SUM(F18:I18)</f>
        <v>28738</v>
      </c>
      <c r="L18" s="5"/>
      <c r="O18" s="198"/>
    </row>
    <row r="19" spans="2:15">
      <c r="D19" s="2"/>
      <c r="F19" s="180">
        <f>E18*$K$3*F18/K18</f>
        <v>1.7290787584383051E-2</v>
      </c>
      <c r="G19" s="180">
        <f>E18*$K$3*G18/K18</f>
        <v>3.5215141373790802E-2</v>
      </c>
      <c r="H19" s="180">
        <f>E18*$K$3*H18/K18</f>
        <v>2.1384599986081148E-2</v>
      </c>
      <c r="I19" s="180">
        <f>E18*$K$3*I18/K18</f>
        <v>2.6150271055745012E-2</v>
      </c>
      <c r="J19" s="184"/>
      <c r="K19" s="181">
        <f>SUM(F19:J19)</f>
        <v>0.10004080000000001</v>
      </c>
      <c r="L19" s="5">
        <f>E18*$K$3</f>
        <v>0.10004080000000001</v>
      </c>
    </row>
    <row r="20" spans="2:15" ht="6.6" customHeight="1">
      <c r="D20" s="2"/>
      <c r="F20" s="19"/>
      <c r="G20" s="19"/>
      <c r="H20" s="19"/>
      <c r="I20" s="19"/>
      <c r="J20" s="15"/>
      <c r="K20" s="16"/>
      <c r="L20" s="5"/>
    </row>
    <row r="21" spans="2:15">
      <c r="B21" s="9" t="s">
        <v>65</v>
      </c>
      <c r="D21" s="211">
        <v>0.15</v>
      </c>
      <c r="J21" s="20"/>
    </row>
    <row r="22" spans="2:15">
      <c r="C22" s="24" t="s">
        <v>87</v>
      </c>
      <c r="D22" s="212">
        <v>1</v>
      </c>
      <c r="E22" s="13">
        <f>D22*D21</f>
        <v>0.15</v>
      </c>
      <c r="F22" s="160">
        <v>6974</v>
      </c>
      <c r="G22" s="160">
        <v>5946</v>
      </c>
      <c r="H22" s="160">
        <v>3694</v>
      </c>
      <c r="I22" s="160">
        <v>2332</v>
      </c>
      <c r="J22" s="20"/>
      <c r="K22" s="8">
        <f>SUM(F22:I22)</f>
        <v>18946</v>
      </c>
      <c r="M22" s="113"/>
      <c r="O22" s="198"/>
    </row>
    <row r="23" spans="2:15">
      <c r="C23" s="28" t="s">
        <v>27</v>
      </c>
      <c r="D23" s="212"/>
      <c r="E23" s="13"/>
      <c r="F23" s="22">
        <f>Norm.Drittmittel!I25</f>
        <v>0.8603354503266708</v>
      </c>
      <c r="G23" s="22">
        <f>Norm.Drittmittel!M25</f>
        <v>0.7020651842826684</v>
      </c>
      <c r="H23" s="22">
        <f>Norm.Drittmittel!O25</f>
        <v>0.73746642548934416</v>
      </c>
      <c r="I23" s="22">
        <f>Norm.Drittmittel!K25</f>
        <v>0.65084467771034948</v>
      </c>
      <c r="J23" s="20"/>
      <c r="K23" s="27"/>
    </row>
    <row r="24" spans="2:15">
      <c r="C24" s="2" t="s">
        <v>28</v>
      </c>
      <c r="D24" s="212"/>
      <c r="E24" s="13"/>
      <c r="F24" s="8">
        <f>F22/F23</f>
        <v>8106.1404564370332</v>
      </c>
      <c r="G24" s="8">
        <f>G22/G23</f>
        <v>8469.2990524452453</v>
      </c>
      <c r="H24" s="8">
        <f>H22/H23</f>
        <v>5009.0415947395231</v>
      </c>
      <c r="I24" s="8">
        <f>I22/I23</f>
        <v>3583.0361372914663</v>
      </c>
      <c r="J24" s="20"/>
      <c r="K24" s="8">
        <f>SUM(F24:J24)</f>
        <v>25167.517240913268</v>
      </c>
    </row>
    <row r="25" spans="2:15">
      <c r="C25" s="154"/>
      <c r="D25" s="212"/>
      <c r="E25" s="13"/>
      <c r="F25" s="180">
        <f>$E$22*$K$3*F24/$K$24</f>
        <v>0.6041602915265093</v>
      </c>
      <c r="G25" s="180">
        <f>$E$22*$K$3*G24/$K$24</f>
        <v>0.63122693371137928</v>
      </c>
      <c r="H25" s="180">
        <f>$E$22*$K$3*H24/$K$24</f>
        <v>0.37332982896232764</v>
      </c>
      <c r="I25" s="180">
        <f>$E$22*$K$3*I24/$K$24</f>
        <v>0.26704794579978364</v>
      </c>
      <c r="J25" s="184"/>
      <c r="K25" s="181">
        <f>SUM(F25:J25)</f>
        <v>1.8757649999999999</v>
      </c>
      <c r="L25" s="6">
        <f>E22*K3</f>
        <v>1.8757649999999999</v>
      </c>
    </row>
    <row r="26" spans="2:15" hidden="1">
      <c r="C26" s="1" t="s">
        <v>16</v>
      </c>
      <c r="D26" s="212">
        <v>0</v>
      </c>
      <c r="E26" s="13">
        <f>D26*D21</f>
        <v>0</v>
      </c>
      <c r="F26" s="1">
        <v>0</v>
      </c>
      <c r="G26" s="1">
        <v>0</v>
      </c>
      <c r="J26" s="20"/>
      <c r="K26" s="1">
        <f>SUM(F26:G26)</f>
        <v>0</v>
      </c>
      <c r="L26" s="6"/>
      <c r="M26" s="18"/>
    </row>
    <row r="27" spans="2:15" hidden="1">
      <c r="D27" s="2"/>
      <c r="F27" s="14" t="e">
        <f>$E$26*$M$2*F26/$K$26</f>
        <v>#DIV/0!</v>
      </c>
      <c r="G27" s="14" t="e">
        <f>$E$26*$M$2*G26/$K$26</f>
        <v>#DIV/0!</v>
      </c>
      <c r="H27" s="14" t="e">
        <f>$E$26*$M$2*H26/$K$26</f>
        <v>#DIV/0!</v>
      </c>
      <c r="I27" s="14" t="e">
        <f>$E$26*$M$2*I26/$K$26</f>
        <v>#DIV/0!</v>
      </c>
      <c r="J27" s="19"/>
      <c r="K27" s="14"/>
      <c r="L27" s="6">
        <f>E26*M2</f>
        <v>0</v>
      </c>
    </row>
    <row r="28" spans="2:15" hidden="1">
      <c r="C28" s="1" t="s">
        <v>17</v>
      </c>
      <c r="D28" s="217">
        <v>0</v>
      </c>
      <c r="E28" s="13">
        <f>D28*D21</f>
        <v>0</v>
      </c>
      <c r="F28" s="17">
        <v>20</v>
      </c>
      <c r="G28" s="17">
        <v>20</v>
      </c>
      <c r="H28" s="1">
        <v>20</v>
      </c>
      <c r="I28" s="1">
        <v>20</v>
      </c>
      <c r="J28" s="19"/>
      <c r="K28" s="1">
        <f>SUM(F28:G28)</f>
        <v>40</v>
      </c>
      <c r="L28" s="20"/>
      <c r="M28" s="2"/>
    </row>
    <row r="29" spans="2:15" hidden="1">
      <c r="D29" s="2"/>
      <c r="F29" s="14">
        <f>$E$28*$M$2*F28/$K$28</f>
        <v>0</v>
      </c>
      <c r="G29" s="14">
        <f>$E$28*$M$2*G28/$K$28</f>
        <v>0</v>
      </c>
      <c r="H29" s="14">
        <f>$E$28*$M$2*H28/$K$28</f>
        <v>0</v>
      </c>
      <c r="I29" s="14">
        <f>$E$28*$M$2*I28/$K$28</f>
        <v>0</v>
      </c>
      <c r="J29" s="19"/>
      <c r="K29" s="14">
        <f>SUM(F29:J29)</f>
        <v>0</v>
      </c>
      <c r="L29" s="6">
        <f>E28*M2</f>
        <v>0</v>
      </c>
    </row>
    <row r="30" spans="2:15" hidden="1">
      <c r="C30" s="2" t="s">
        <v>18</v>
      </c>
      <c r="D30" s="2"/>
      <c r="E30" s="21"/>
      <c r="J30" s="20"/>
    </row>
    <row r="31" spans="2:15" ht="7.15" customHeight="1">
      <c r="D31" s="2"/>
      <c r="J31" s="20"/>
    </row>
    <row r="32" spans="2:15" ht="7.9" customHeight="1">
      <c r="D32" s="2"/>
      <c r="J32" s="20"/>
    </row>
    <row r="33" spans="1:16">
      <c r="B33" s="9" t="s">
        <v>19</v>
      </c>
      <c r="D33" s="211">
        <v>0.05</v>
      </c>
      <c r="J33" s="20"/>
    </row>
    <row r="34" spans="1:16">
      <c r="C34" s="148" t="s">
        <v>129</v>
      </c>
      <c r="D34" s="212">
        <v>0.2</v>
      </c>
      <c r="E34" s="22">
        <f>D34*D33</f>
        <v>1.0000000000000002E-2</v>
      </c>
      <c r="F34" s="160">
        <v>2180</v>
      </c>
      <c r="G34" s="160">
        <v>2244</v>
      </c>
      <c r="H34" s="160">
        <v>979</v>
      </c>
      <c r="I34" s="160">
        <v>1580</v>
      </c>
      <c r="J34" s="188"/>
      <c r="K34" s="8">
        <f>SUM(F34:I34)</f>
        <v>6983</v>
      </c>
      <c r="O34" s="198"/>
    </row>
    <row r="35" spans="1:16">
      <c r="C35" s="28" t="s">
        <v>27</v>
      </c>
      <c r="D35" s="212"/>
      <c r="E35" s="22"/>
      <c r="F35" s="144">
        <f>Gleichstellung!H24</f>
        <v>0.80301466499903984</v>
      </c>
      <c r="G35" s="144">
        <f>Gleichstellung!L24</f>
        <v>0.8751285084505912</v>
      </c>
      <c r="H35" s="144">
        <f>Gleichstellung!N24</f>
        <v>0.80302792414048008</v>
      </c>
      <c r="I35" s="144">
        <f>Gleichstellung!J24</f>
        <v>0.94033738154662672</v>
      </c>
      <c r="J35" s="188"/>
      <c r="K35" s="8"/>
    </row>
    <row r="36" spans="1:16">
      <c r="C36" s="2" t="s">
        <v>28</v>
      </c>
      <c r="D36" s="212"/>
      <c r="E36" s="22"/>
      <c r="F36" s="8">
        <f>F34/F35</f>
        <v>2714.7698479486753</v>
      </c>
      <c r="G36" s="8">
        <f>G34/G35</f>
        <v>2564.1948334799263</v>
      </c>
      <c r="H36" s="8">
        <f>H34/H35</f>
        <v>1219.1356870284073</v>
      </c>
      <c r="I36" s="8">
        <f>I34/I35</f>
        <v>1680.2479950348072</v>
      </c>
      <c r="J36" s="188"/>
      <c r="K36" s="8">
        <f>SUM(F36:J36)</f>
        <v>8178.3483634918157</v>
      </c>
    </row>
    <row r="37" spans="1:16">
      <c r="D37" s="212"/>
      <c r="E37" s="22"/>
      <c r="F37" s="180">
        <f>$E$34*$K$3*F36/$K$36</f>
        <v>4.1510176525530636E-2</v>
      </c>
      <c r="G37" s="180">
        <f>$E$34*$K$3*G36/$K$36</f>
        <v>3.9207809923199687E-2</v>
      </c>
      <c r="H37" s="180">
        <f>$E$34*$K$3*H36/$K$36</f>
        <v>1.8641188907915118E-2</v>
      </c>
      <c r="I37" s="180">
        <f>$E$34*$K$3*I36/$K$36</f>
        <v>2.569182464335459E-2</v>
      </c>
      <c r="J37" s="182"/>
      <c r="K37" s="180">
        <f>SUM(F37:J37)</f>
        <v>0.12505100000000002</v>
      </c>
      <c r="L37" s="5">
        <f>E34*$K$3</f>
        <v>0.12505100000000002</v>
      </c>
      <c r="O37" s="198"/>
    </row>
    <row r="38" spans="1:16">
      <c r="C38" s="24" t="s">
        <v>93</v>
      </c>
      <c r="D38" s="212">
        <v>0.4</v>
      </c>
      <c r="E38" s="22">
        <f>D38*D33</f>
        <v>2.0000000000000004E-2</v>
      </c>
      <c r="F38" s="160">
        <v>30</v>
      </c>
      <c r="G38" s="160">
        <v>13</v>
      </c>
      <c r="H38" s="160">
        <v>9</v>
      </c>
      <c r="I38" s="160">
        <v>4</v>
      </c>
      <c r="J38" s="182"/>
      <c r="K38" s="8">
        <f>SUM(F38:I38)</f>
        <v>56</v>
      </c>
      <c r="L38" s="185"/>
    </row>
    <row r="39" spans="1:16">
      <c r="C39" s="24" t="s">
        <v>20</v>
      </c>
      <c r="D39" s="212"/>
      <c r="E39" s="22"/>
      <c r="F39" s="145">
        <f>Gleichstellung!H75</f>
        <v>0.92922980504034947</v>
      </c>
      <c r="G39" s="145">
        <f>Gleichstellung!L75</f>
        <v>0.98112717650355741</v>
      </c>
      <c r="H39" s="145">
        <f>Gleichstellung!N75</f>
        <v>0.90249231884440306</v>
      </c>
      <c r="I39" s="145">
        <f>Gleichstellung!J75</f>
        <v>1.0330841544009008</v>
      </c>
      <c r="J39" s="182"/>
      <c r="K39" s="182"/>
      <c r="L39" s="185"/>
    </row>
    <row r="40" spans="1:16">
      <c r="C40" s="2" t="s">
        <v>28</v>
      </c>
      <c r="D40" s="212"/>
      <c r="E40" s="22"/>
      <c r="F40" s="8">
        <f>F38/F39</f>
        <v>32.284801711345587</v>
      </c>
      <c r="G40" s="8">
        <f>G38/G39</f>
        <v>13.250066159952979</v>
      </c>
      <c r="H40" s="8">
        <f>H38/H39</f>
        <v>9.9723840436936424</v>
      </c>
      <c r="I40" s="8">
        <f>I38/I39</f>
        <v>3.8719014157367004</v>
      </c>
      <c r="J40" s="188"/>
      <c r="K40" s="8">
        <f>SUM(F40:I40)</f>
        <v>59.379153330728911</v>
      </c>
      <c r="L40" s="185"/>
    </row>
    <row r="41" spans="1:16">
      <c r="D41" s="212"/>
      <c r="E41" s="22"/>
      <c r="F41" s="180">
        <f>$E$38*$K$3*F40/$K$40</f>
        <v>0.13598195704539254</v>
      </c>
      <c r="G41" s="180">
        <f>$E$38*$K$3*G40/$K$40</f>
        <v>5.5808610612533317E-2</v>
      </c>
      <c r="H41" s="180">
        <f>$E$38*$K$3*H40/$K$40</f>
        <v>4.2003178795834324E-2</v>
      </c>
      <c r="I41" s="180">
        <f>$E$38*$K$3*I40/$K$40</f>
        <v>1.6308253546239864E-2</v>
      </c>
      <c r="J41" s="182"/>
      <c r="K41" s="180">
        <f>SUM(F41:J41)</f>
        <v>0.25010200000000005</v>
      </c>
      <c r="L41" s="5">
        <f>E38*$K$3</f>
        <v>0.25010200000000005</v>
      </c>
      <c r="O41" s="198"/>
    </row>
    <row r="42" spans="1:16">
      <c r="C42" s="2" t="s">
        <v>92</v>
      </c>
      <c r="D42" s="212">
        <v>0.4</v>
      </c>
      <c r="E42" s="22">
        <f>D42*D33</f>
        <v>2.0000000000000004E-2</v>
      </c>
      <c r="F42" s="156">
        <v>28</v>
      </c>
      <c r="G42" s="156">
        <v>32</v>
      </c>
      <c r="H42" s="156">
        <v>15</v>
      </c>
      <c r="I42" s="156">
        <v>12</v>
      </c>
      <c r="J42" s="20"/>
      <c r="K42" s="1">
        <f>SUM(F42:I42)</f>
        <v>87</v>
      </c>
      <c r="O42" s="23"/>
      <c r="P42" s="23"/>
    </row>
    <row r="43" spans="1:16">
      <c r="C43" s="24" t="s">
        <v>20</v>
      </c>
      <c r="D43" s="217"/>
      <c r="E43" s="22"/>
      <c r="F43" s="145">
        <f>Gleichstellung!H49</f>
        <v>0.80407914931812519</v>
      </c>
      <c r="G43" s="145">
        <f>Gleichstellung!L49</f>
        <v>0.9388104407001282</v>
      </c>
      <c r="H43" s="145">
        <f>Gleichstellung!N49</f>
        <v>0.82545638383137909</v>
      </c>
      <c r="I43" s="145">
        <f>Gleichstellung!J49</f>
        <v>0.99140838567815548</v>
      </c>
      <c r="J43" s="20"/>
      <c r="O43" s="23"/>
      <c r="P43" s="23"/>
    </row>
    <row r="44" spans="1:16">
      <c r="C44" s="2" t="s">
        <v>28</v>
      </c>
      <c r="D44" s="13"/>
      <c r="E44" s="22"/>
      <c r="F44" s="112">
        <f>F42/F43</f>
        <v>34.822442571411713</v>
      </c>
      <c r="G44" s="112">
        <f>G42/G43</f>
        <v>34.085688241958245</v>
      </c>
      <c r="H44" s="112">
        <f>H42/H43</f>
        <v>18.171765696907059</v>
      </c>
      <c r="I44" s="112">
        <f>I42/I43</f>
        <v>12.103992838220357</v>
      </c>
      <c r="J44" s="189"/>
      <c r="K44" s="4">
        <f>SUM(F44:I44)</f>
        <v>99.18388934849736</v>
      </c>
      <c r="O44" s="23"/>
      <c r="P44" s="23"/>
    </row>
    <row r="45" spans="1:16">
      <c r="F45" s="180">
        <f>$E$42*$K$3*F44/$K$44</f>
        <v>8.7808237700724504E-2</v>
      </c>
      <c r="G45" s="180">
        <f>$E$42*$K$3*G44/$K$44</f>
        <v>8.5950438692081757E-2</v>
      </c>
      <c r="H45" s="180">
        <f>$E$42*$K$3*H44/$K$44</f>
        <v>4.582190690626213E-2</v>
      </c>
      <c r="I45" s="180">
        <f>$E$42*$K$3*I44/$K$44</f>
        <v>3.052141670093169E-2</v>
      </c>
      <c r="J45" s="182"/>
      <c r="K45" s="180">
        <f>SUM(F45:J45)</f>
        <v>0.25010200000000005</v>
      </c>
      <c r="L45" s="5">
        <f>E42*$K$3</f>
        <v>0.25010200000000005</v>
      </c>
    </row>
    <row r="46" spans="1:16">
      <c r="A46" s="2" t="s">
        <v>86</v>
      </c>
      <c r="D46" s="25"/>
      <c r="E46" s="26"/>
      <c r="F46" s="20"/>
      <c r="G46" s="20"/>
      <c r="J46" s="20"/>
      <c r="K46" s="246">
        <f>K11+K15+K25+K27+K29+K13+K37+K45+K17+K19+K41</f>
        <v>12.505100000000002</v>
      </c>
      <c r="O46" s="6"/>
      <c r="P46" s="6"/>
    </row>
    <row r="47" spans="1:16">
      <c r="D47" s="148" t="s">
        <v>73</v>
      </c>
      <c r="E47" s="20"/>
      <c r="F47" s="231">
        <f>F11+F25+F29+F15+F37+F45+F13+F17+F19+F41</f>
        <v>4.6077057465528242</v>
      </c>
      <c r="G47" s="231">
        <f>G11+G25+G29+G15+G37+G45+G13+G17+G19+G41</f>
        <v>3.8329314343968344</v>
      </c>
      <c r="H47" s="231">
        <f>H11+H25+H29+H15+H37+H45+H13+H17+H19+H41</f>
        <v>2.1848035167219368</v>
      </c>
      <c r="I47" s="231">
        <f>I11+I25+I29+I15+I37+I45+I13+I17+I19+I41</f>
        <v>1.8796593023284047</v>
      </c>
      <c r="J47" s="20"/>
      <c r="K47" s="247">
        <f>SUM(F47:I47)</f>
        <v>12.505099999999999</v>
      </c>
      <c r="L47" s="220">
        <f>SUM(L11:L45)</f>
        <v>12.505100000000002</v>
      </c>
    </row>
    <row r="48" spans="1:16" ht="15">
      <c r="E48" s="2" t="s">
        <v>29</v>
      </c>
      <c r="F48" s="232">
        <f>F47-F3</f>
        <v>2.0205746552823811E-2</v>
      </c>
      <c r="G48" s="232">
        <f>G47-G3</f>
        <v>0.32603143439683446</v>
      </c>
      <c r="H48" s="232">
        <f>H47-H3</f>
        <v>-0.29629648327806324</v>
      </c>
      <c r="I48" s="232">
        <f>I47-I3</f>
        <v>-4.9940697671595258E-2</v>
      </c>
      <c r="J48" s="190"/>
      <c r="K48" s="23"/>
      <c r="L48" s="23"/>
      <c r="M48" s="23"/>
      <c r="N48" s="166"/>
    </row>
    <row r="49" spans="1:14" ht="15">
      <c r="F49" s="166"/>
      <c r="G49" s="166"/>
      <c r="H49" s="166"/>
      <c r="I49" s="166"/>
      <c r="J49" s="166"/>
      <c r="K49" s="166"/>
      <c r="L49" s="166"/>
      <c r="M49" s="166"/>
    </row>
    <row r="50" spans="1:14" ht="15">
      <c r="C50" s="210" t="s">
        <v>121</v>
      </c>
      <c r="N50" s="146"/>
    </row>
    <row r="51" spans="1:14" ht="15">
      <c r="J51" s="146"/>
      <c r="K51" s="146"/>
      <c r="L51" s="146"/>
      <c r="M51" s="146"/>
    </row>
    <row r="52" spans="1:14" ht="15">
      <c r="C52" s="230" t="s">
        <v>78</v>
      </c>
      <c r="F52" s="146"/>
      <c r="G52" s="146"/>
      <c r="H52" s="146"/>
      <c r="I52" s="146"/>
      <c r="J52" s="146"/>
      <c r="K52" s="146"/>
    </row>
    <row r="54" spans="1:14">
      <c r="C54" s="2" t="s">
        <v>145</v>
      </c>
    </row>
    <row r="57" spans="1:14">
      <c r="F57" s="198"/>
      <c r="G57" s="198"/>
      <c r="H57" s="198"/>
      <c r="I57" s="198"/>
    </row>
    <row r="58" spans="1:14">
      <c r="A58" s="154"/>
      <c r="F58" s="23"/>
      <c r="G58" s="23"/>
      <c r="H58" s="23"/>
      <c r="I58" s="23"/>
    </row>
    <row r="59" spans="1:14">
      <c r="C59" s="148"/>
      <c r="F59" s="23"/>
      <c r="G59" s="23"/>
      <c r="H59" s="23"/>
      <c r="I59" s="23"/>
    </row>
  </sheetData>
  <protectedRanges>
    <protectedRange sqref="D7:D42" name="Bereich1"/>
    <protectedRange sqref="F10:I10" name="Bereich2"/>
    <protectedRange sqref="F12:I12" name="Bereich3"/>
    <protectedRange sqref="F14:I14" name="Bereich4"/>
    <protectedRange sqref="F22:I22" name="Bereich5"/>
    <protectedRange sqref="F34:I34" name="Bereich6"/>
    <protectedRange sqref="F42:I42" name="Bereich7"/>
  </protectedRanges>
  <phoneticPr fontId="13" type="noConversion"/>
  <pageMargins left="0.39370078740157483" right="0.26" top="0.44" bottom="0.4" header="0.23" footer="0.23"/>
  <pageSetup paperSize="9" orientation="landscape" r:id="rId1"/>
  <headerFooter alignWithMargins="0">
    <oddHeader>&amp;L&amp;B Vertraulich&amp;B&amp;C&amp;D&amp;RSeite &amp;P</oddHeader>
    <oddFooter xml:space="preserve">&amp;R&amp;A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Budgets</vt:lpstr>
      <vt:lpstr>Planzahlen</vt:lpstr>
      <vt:lpstr>Gleichstellung</vt:lpstr>
      <vt:lpstr>Norm.Drittmittel</vt:lpstr>
      <vt:lpstr>Kommentare</vt:lpstr>
      <vt:lpstr>Weiterbildung</vt:lpstr>
      <vt:lpstr>Unis 12</vt:lpstr>
      <vt:lpstr>FHs 8</vt:lpstr>
      <vt:lpstr>'FHs 8'!Druckbereich</vt:lpstr>
      <vt:lpstr>'Unis 12'!Druckbereich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</dc:creator>
  <cp:lastModifiedBy>Helmer, Sirko</cp:lastModifiedBy>
  <cp:lastPrinted>2012-11-23T08:04:01Z</cp:lastPrinted>
  <dcterms:created xsi:type="dcterms:W3CDTF">2010-02-11T13:36:31Z</dcterms:created>
  <dcterms:modified xsi:type="dcterms:W3CDTF">2012-12-06T09:19:10Z</dcterms:modified>
</cp:coreProperties>
</file>